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codeName="ThisWorkbook" defaultThemeVersion="124226"/>
  <xr:revisionPtr revIDLastSave="0" documentId="13_ncr:1_{88AFF628-EAC8-43F3-B34B-856B1E94E67E}" xr6:coauthVersionLast="47" xr6:coauthVersionMax="47" xr10:uidLastSave="{00000000-0000-0000-0000-000000000000}"/>
  <bookViews>
    <workbookView xWindow="-108" yWindow="-108" windowWidth="23256" windowHeight="12576" tabRatio="710" activeTab="11" xr2:uid="{00000000-000D-0000-FFFF-FFFF00000000}"/>
  </bookViews>
  <sheets>
    <sheet name="Cover" sheetId="17" r:id="rId1"/>
    <sheet name="Style Guide" sheetId="2" r:id="rId2"/>
    <sheet name="ToC" sheetId="13" r:id="rId3"/>
    <sheet name="InpR" sheetId="7" r:id="rId4"/>
    <sheet name="Time" sheetId="8" r:id="rId5"/>
    <sheet name="Index" sheetId="16" r:id="rId6"/>
    <sheet name="Calcs-WR" sheetId="21" r:id="rId7"/>
    <sheet name="Calcs-WN" sheetId="12" r:id="rId8"/>
    <sheet name="Calcs-WWN" sheetId="22" r:id="rId9"/>
    <sheet name="Calcs-BR" sheetId="23" r:id="rId10"/>
    <sheet name="Calcs-DMMY" sheetId="24" r:id="rId11"/>
    <sheet name="Adjustments" sheetId="20" r:id="rId12"/>
    <sheet name="Checks" sheetId="9"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InpR!$F$117</definedName>
    <definedName name="_xlnm.Print_Titles" localSheetId="11">Adjustments!$A:$F,Adjustments!$1:$2</definedName>
    <definedName name="_xlnm.Print_Titles" localSheetId="9">'Calcs-BR'!$A:$F,'Calcs-BR'!$1:$2</definedName>
    <definedName name="_xlnm.Print_Titles" localSheetId="10">'Calcs-DMMY'!$A:$F,'Calcs-DMMY'!$1:$2</definedName>
    <definedName name="_xlnm.Print_Titles" localSheetId="7">'Calcs-WN'!$A:$F,'Calcs-WN'!$1:$2</definedName>
    <definedName name="_xlnm.Print_Titles" localSheetId="6">'Calcs-WR'!$A:$F,'Calcs-WR'!$1:$2</definedName>
    <definedName name="_xlnm.Print_Titles" localSheetId="8">'Calcs-WWN'!$A:$F,'Calcs-WWN'!$1:$2</definedName>
    <definedName name="_xlnm.Print_Titles" localSheetId="12">Checks!$A:$F,Checks!$1:$3</definedName>
    <definedName name="_xlnm.Print_Titles" localSheetId="5">Index!$A:$F,Index!$1:$2</definedName>
    <definedName name="_xlnm.Print_Titles" localSheetId="3">InpR!$A:$F,InpR!$1:$3</definedName>
    <definedName name="_xlnm.Print_Titles" localSheetId="4">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9" i="7" l="1"/>
  <c r="P109" i="7"/>
  <c r="M109" i="7"/>
  <c r="N109" i="7"/>
  <c r="Q109" i="7"/>
  <c r="N102" i="7" l="1"/>
  <c r="O102" i="7"/>
  <c r="P102" i="7"/>
  <c r="Q102" i="7"/>
  <c r="M102" i="7"/>
  <c r="G18" i="9" l="1"/>
  <c r="E18" i="9"/>
  <c r="G17" i="9"/>
  <c r="E17" i="9"/>
  <c r="G16" i="9"/>
  <c r="E16" i="9"/>
  <c r="G14" i="9"/>
  <c r="E14" i="9"/>
  <c r="G15" i="9"/>
  <c r="E15" i="9"/>
  <c r="J11" i="16" l="1"/>
  <c r="J12" i="16"/>
  <c r="J13" i="16"/>
  <c r="J14" i="16"/>
  <c r="J15" i="16"/>
  <c r="J16" i="16"/>
  <c r="J17" i="16"/>
  <c r="J18" i="16"/>
  <c r="J19" i="16"/>
  <c r="J20" i="16"/>
  <c r="J21" i="16"/>
  <c r="J22" i="16"/>
  <c r="J75" i="16"/>
  <c r="J76" i="16"/>
  <c r="J77" i="16"/>
  <c r="J78" i="16"/>
  <c r="J79" i="16"/>
  <c r="J80" i="16"/>
  <c r="J81" i="16"/>
  <c r="J82" i="16"/>
  <c r="J83" i="16"/>
  <c r="J84" i="16"/>
  <c r="J85" i="16"/>
  <c r="J86" i="16"/>
  <c r="G137" i="24" l="1"/>
  <c r="E137" i="24"/>
  <c r="G82" i="24"/>
  <c r="E82" i="24"/>
  <c r="G31" i="24"/>
  <c r="E31" i="24"/>
  <c r="G137" i="23"/>
  <c r="E137" i="23"/>
  <c r="G82" i="23"/>
  <c r="E82" i="23"/>
  <c r="G31" i="23"/>
  <c r="E31" i="23"/>
  <c r="G137" i="22"/>
  <c r="E137" i="22"/>
  <c r="G82" i="22"/>
  <c r="E82" i="22"/>
  <c r="G31" i="22"/>
  <c r="E31" i="22"/>
  <c r="G137" i="12"/>
  <c r="E137" i="12"/>
  <c r="G82" i="12"/>
  <c r="E82" i="12"/>
  <c r="G31" i="12"/>
  <c r="E31" i="12"/>
  <c r="G31" i="21"/>
  <c r="E31" i="21"/>
  <c r="G82" i="21"/>
  <c r="E82" i="21"/>
  <c r="G137" i="21"/>
  <c r="E137" i="21"/>
  <c r="F137" i="22" l="1"/>
  <c r="F82" i="22"/>
  <c r="F82" i="24"/>
  <c r="F137" i="24"/>
  <c r="F82" i="23"/>
  <c r="F137" i="23"/>
  <c r="F31" i="21"/>
  <c r="F82" i="21"/>
  <c r="F82" i="12"/>
  <c r="F137" i="12"/>
  <c r="G83" i="8"/>
  <c r="F83" i="8"/>
  <c r="E83" i="8"/>
  <c r="G82" i="8"/>
  <c r="F82" i="8"/>
  <c r="E82" i="8"/>
  <c r="G48" i="8"/>
  <c r="E48" i="8"/>
  <c r="G38" i="8"/>
  <c r="F38" i="8"/>
  <c r="E38" i="8"/>
  <c r="G32" i="8"/>
  <c r="F32" i="8"/>
  <c r="E32" i="8"/>
  <c r="G17" i="8"/>
  <c r="E17" i="8"/>
  <c r="F17" i="8"/>
  <c r="F17" i="7"/>
  <c r="F48" i="8" s="1"/>
  <c r="L210" i="24"/>
  <c r="K210" i="24"/>
  <c r="J210" i="24"/>
  <c r="I210" i="24"/>
  <c r="H210" i="24"/>
  <c r="G210" i="24"/>
  <c r="F210" i="24"/>
  <c r="E210" i="24"/>
  <c r="L210" i="23"/>
  <c r="K210" i="23"/>
  <c r="J210" i="23"/>
  <c r="I210" i="23"/>
  <c r="H210" i="23"/>
  <c r="G210" i="23"/>
  <c r="F210" i="23"/>
  <c r="E210" i="23"/>
  <c r="L210" i="22"/>
  <c r="K210" i="22"/>
  <c r="J210" i="22"/>
  <c r="I210" i="22"/>
  <c r="H210" i="22"/>
  <c r="G210" i="22"/>
  <c r="F210" i="22"/>
  <c r="E210" i="22"/>
  <c r="L210" i="12"/>
  <c r="K210" i="12"/>
  <c r="J210" i="12"/>
  <c r="I210" i="12"/>
  <c r="H210" i="12"/>
  <c r="G210" i="12"/>
  <c r="F210" i="12"/>
  <c r="E210" i="12"/>
  <c r="L210" i="21"/>
  <c r="K210" i="21"/>
  <c r="J210" i="21"/>
  <c r="I210" i="21"/>
  <c r="H210" i="21"/>
  <c r="G210" i="21"/>
  <c r="F210" i="21"/>
  <c r="E210" i="21"/>
  <c r="L150" i="24"/>
  <c r="K150" i="24"/>
  <c r="J150" i="24"/>
  <c r="I150" i="24"/>
  <c r="H150" i="24"/>
  <c r="G150" i="24"/>
  <c r="F150" i="24"/>
  <c r="E150" i="24"/>
  <c r="L96" i="24"/>
  <c r="K96" i="24"/>
  <c r="J96" i="24"/>
  <c r="I96" i="24"/>
  <c r="H96" i="24"/>
  <c r="G96" i="24"/>
  <c r="F96" i="24"/>
  <c r="E96" i="24"/>
  <c r="L45" i="24"/>
  <c r="K45" i="24"/>
  <c r="J45" i="24"/>
  <c r="I45" i="24"/>
  <c r="H45" i="24"/>
  <c r="G45" i="24"/>
  <c r="F45" i="24"/>
  <c r="E45" i="24"/>
  <c r="L150" i="23"/>
  <c r="K150" i="23"/>
  <c r="J150" i="23"/>
  <c r="I150" i="23"/>
  <c r="H150" i="23"/>
  <c r="G150" i="23"/>
  <c r="F150" i="23"/>
  <c r="E150" i="23"/>
  <c r="L96" i="23"/>
  <c r="K96" i="23"/>
  <c r="J96" i="23"/>
  <c r="I96" i="23"/>
  <c r="H96" i="23"/>
  <c r="G96" i="23"/>
  <c r="F96" i="23"/>
  <c r="E96" i="23"/>
  <c r="L45" i="23"/>
  <c r="K45" i="23"/>
  <c r="J45" i="23"/>
  <c r="I45" i="23"/>
  <c r="H45" i="23"/>
  <c r="G45" i="23"/>
  <c r="F45" i="23"/>
  <c r="E45" i="23"/>
  <c r="L150" i="22"/>
  <c r="K150" i="22"/>
  <c r="J150" i="22"/>
  <c r="I150" i="22"/>
  <c r="H150" i="22"/>
  <c r="G150" i="22"/>
  <c r="F150" i="22"/>
  <c r="E150" i="22"/>
  <c r="L96" i="22"/>
  <c r="K96" i="22"/>
  <c r="J96" i="22"/>
  <c r="I96" i="22"/>
  <c r="H96" i="22"/>
  <c r="G96" i="22"/>
  <c r="F96" i="22"/>
  <c r="E96" i="22"/>
  <c r="L45" i="22"/>
  <c r="K45" i="22"/>
  <c r="J45" i="22"/>
  <c r="I45" i="22"/>
  <c r="H45" i="22"/>
  <c r="G45" i="22"/>
  <c r="F45" i="22"/>
  <c r="E45" i="22"/>
  <c r="L150" i="12"/>
  <c r="K150" i="12"/>
  <c r="J150" i="12"/>
  <c r="I150" i="12"/>
  <c r="H150" i="12"/>
  <c r="G150" i="12"/>
  <c r="F150" i="12"/>
  <c r="E150" i="12"/>
  <c r="L96" i="12"/>
  <c r="K96" i="12"/>
  <c r="J96" i="12"/>
  <c r="I96" i="12"/>
  <c r="H96" i="12"/>
  <c r="G96" i="12"/>
  <c r="F96" i="12"/>
  <c r="E96" i="12"/>
  <c r="L45" i="12"/>
  <c r="K45" i="12"/>
  <c r="J45" i="12"/>
  <c r="I45" i="12"/>
  <c r="H45" i="12"/>
  <c r="G45" i="12"/>
  <c r="F45" i="12"/>
  <c r="E45" i="12"/>
  <c r="L150" i="21"/>
  <c r="K150" i="21"/>
  <c r="J150" i="21"/>
  <c r="I150" i="21"/>
  <c r="H150" i="21"/>
  <c r="G150" i="21"/>
  <c r="F150" i="21"/>
  <c r="E150" i="21"/>
  <c r="L96" i="21"/>
  <c r="K96" i="21"/>
  <c r="J96" i="21"/>
  <c r="I96" i="21"/>
  <c r="H96" i="21"/>
  <c r="G96" i="21"/>
  <c r="F96" i="21"/>
  <c r="E96" i="21"/>
  <c r="L45" i="21"/>
  <c r="K45" i="21"/>
  <c r="J45" i="21"/>
  <c r="I45" i="21"/>
  <c r="H45" i="21"/>
  <c r="G45" i="21"/>
  <c r="F45" i="21"/>
  <c r="E45" i="21"/>
  <c r="L132" i="24"/>
  <c r="K132" i="24"/>
  <c r="J132" i="24"/>
  <c r="I132" i="24"/>
  <c r="H132" i="24"/>
  <c r="G132" i="24"/>
  <c r="F132" i="24"/>
  <c r="E132" i="24"/>
  <c r="L77" i="24"/>
  <c r="K77" i="24"/>
  <c r="J77" i="24"/>
  <c r="I77" i="24"/>
  <c r="H77" i="24"/>
  <c r="G77" i="24"/>
  <c r="F77" i="24"/>
  <c r="E77" i="24"/>
  <c r="L26" i="24"/>
  <c r="K26" i="24"/>
  <c r="J26" i="24"/>
  <c r="I26" i="24"/>
  <c r="H26" i="24"/>
  <c r="G26" i="24"/>
  <c r="F26" i="24"/>
  <c r="E26" i="24"/>
  <c r="L132" i="23"/>
  <c r="K132" i="23"/>
  <c r="J132" i="23"/>
  <c r="I132" i="23"/>
  <c r="H132" i="23"/>
  <c r="G132" i="23"/>
  <c r="F132" i="23"/>
  <c r="E132" i="23"/>
  <c r="L77" i="23"/>
  <c r="K77" i="23"/>
  <c r="J77" i="23"/>
  <c r="I77" i="23"/>
  <c r="H77" i="23"/>
  <c r="G77" i="23"/>
  <c r="F77" i="23"/>
  <c r="E77" i="23"/>
  <c r="L26" i="23"/>
  <c r="K26" i="23"/>
  <c r="J26" i="23"/>
  <c r="I26" i="23"/>
  <c r="H26" i="23"/>
  <c r="G26" i="23"/>
  <c r="F26" i="23"/>
  <c r="E26" i="23"/>
  <c r="L132" i="22"/>
  <c r="K132" i="22"/>
  <c r="J132" i="22"/>
  <c r="I132" i="22"/>
  <c r="H132" i="22"/>
  <c r="G132" i="22"/>
  <c r="F132" i="22"/>
  <c r="E132" i="22"/>
  <c r="L77" i="22"/>
  <c r="K77" i="22"/>
  <c r="J77" i="22"/>
  <c r="I77" i="22"/>
  <c r="H77" i="22"/>
  <c r="G77" i="22"/>
  <c r="F77" i="22"/>
  <c r="E77" i="22"/>
  <c r="L26" i="22"/>
  <c r="K26" i="22"/>
  <c r="J26" i="22"/>
  <c r="I26" i="22"/>
  <c r="H26" i="22"/>
  <c r="G26" i="22"/>
  <c r="F26" i="22"/>
  <c r="E26" i="22"/>
  <c r="L132" i="12"/>
  <c r="K132" i="12"/>
  <c r="J132" i="12"/>
  <c r="I132" i="12"/>
  <c r="H132" i="12"/>
  <c r="G132" i="12"/>
  <c r="F132" i="12"/>
  <c r="E132" i="12"/>
  <c r="L77" i="12"/>
  <c r="K77" i="12"/>
  <c r="J77" i="12"/>
  <c r="I77" i="12"/>
  <c r="H77" i="12"/>
  <c r="G77" i="12"/>
  <c r="F77" i="12"/>
  <c r="E77" i="12"/>
  <c r="L26" i="12"/>
  <c r="K26" i="12"/>
  <c r="J26" i="12"/>
  <c r="I26" i="12"/>
  <c r="H26" i="12"/>
  <c r="G26" i="12"/>
  <c r="F26" i="12"/>
  <c r="E26" i="12"/>
  <c r="L132" i="21"/>
  <c r="K132" i="21"/>
  <c r="J132" i="21"/>
  <c r="I132" i="21"/>
  <c r="H132" i="21"/>
  <c r="G132" i="21"/>
  <c r="F132" i="21"/>
  <c r="E132" i="21"/>
  <c r="L77" i="21"/>
  <c r="K77" i="21"/>
  <c r="J77" i="21"/>
  <c r="I77" i="21"/>
  <c r="H77" i="21"/>
  <c r="G77" i="21"/>
  <c r="F77" i="21"/>
  <c r="E77" i="21"/>
  <c r="L26" i="21"/>
  <c r="K26" i="21"/>
  <c r="J26" i="21"/>
  <c r="I26" i="21"/>
  <c r="H26" i="21"/>
  <c r="G26" i="21"/>
  <c r="F26" i="21"/>
  <c r="E26" i="21"/>
  <c r="G30" i="20"/>
  <c r="E30" i="20"/>
  <c r="G29" i="20"/>
  <c r="E29" i="20"/>
  <c r="H28" i="20"/>
  <c r="G28" i="20"/>
  <c r="E28" i="20"/>
  <c r="G25" i="20"/>
  <c r="E25" i="20"/>
  <c r="G24" i="20"/>
  <c r="E24" i="20"/>
  <c r="H23" i="20"/>
  <c r="G23" i="20"/>
  <c r="E23" i="20"/>
  <c r="G20" i="20"/>
  <c r="E20" i="20"/>
  <c r="G19" i="20"/>
  <c r="E19" i="20"/>
  <c r="H18" i="20"/>
  <c r="G18" i="20"/>
  <c r="E18" i="20"/>
  <c r="G10" i="20"/>
  <c r="E10" i="20"/>
  <c r="G9" i="20"/>
  <c r="E9" i="20"/>
  <c r="H8" i="20"/>
  <c r="G8" i="20"/>
  <c r="E8" i="20"/>
  <c r="I220" i="24"/>
  <c r="H220" i="24"/>
  <c r="G220" i="24"/>
  <c r="F220" i="24"/>
  <c r="E220" i="24"/>
  <c r="I219" i="24"/>
  <c r="G219" i="24"/>
  <c r="F219" i="24"/>
  <c r="E219" i="24"/>
  <c r="I215" i="24"/>
  <c r="H215" i="24"/>
  <c r="G215" i="24"/>
  <c r="F215" i="24"/>
  <c r="E215" i="24"/>
  <c r="I214" i="24"/>
  <c r="G214" i="24"/>
  <c r="F214" i="24"/>
  <c r="E214" i="24"/>
  <c r="R209" i="24"/>
  <c r="Q209" i="24"/>
  <c r="P209" i="24"/>
  <c r="O209" i="24"/>
  <c r="N209" i="24"/>
  <c r="M209" i="24"/>
  <c r="L209" i="24"/>
  <c r="K209" i="24"/>
  <c r="J209" i="24"/>
  <c r="I209" i="24"/>
  <c r="H209" i="24"/>
  <c r="G209" i="24"/>
  <c r="F209" i="24"/>
  <c r="E209" i="24"/>
  <c r="F205" i="24"/>
  <c r="F204" i="24"/>
  <c r="I201" i="24"/>
  <c r="F201" i="24"/>
  <c r="I200" i="24"/>
  <c r="F200" i="24"/>
  <c r="I197" i="24"/>
  <c r="F197" i="24"/>
  <c r="I196" i="24"/>
  <c r="F196" i="24"/>
  <c r="I188" i="24"/>
  <c r="H188" i="24"/>
  <c r="G188" i="24"/>
  <c r="F188" i="24"/>
  <c r="E188" i="24"/>
  <c r="I187" i="24"/>
  <c r="F187" i="24"/>
  <c r="E187" i="24"/>
  <c r="E194" i="24" s="1"/>
  <c r="E205"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E173" i="24"/>
  <c r="E172"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G194" i="24" s="1"/>
  <c r="G205" i="24" s="1"/>
  <c r="F155" i="24"/>
  <c r="E155" i="24"/>
  <c r="I152" i="24"/>
  <c r="H152" i="24"/>
  <c r="G152" i="24"/>
  <c r="F152" i="24"/>
  <c r="E152" i="24"/>
  <c r="I151" i="24"/>
  <c r="G151" i="24"/>
  <c r="F151" i="24"/>
  <c r="E151"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28" i="24" s="1"/>
  <c r="I138" i="24"/>
  <c r="G138" i="24"/>
  <c r="F138" i="24"/>
  <c r="E138" i="24"/>
  <c r="I134" i="24"/>
  <c r="H134" i="24"/>
  <c r="G134" i="24"/>
  <c r="F134" i="24"/>
  <c r="E134" i="24"/>
  <c r="I133" i="24"/>
  <c r="H133" i="24"/>
  <c r="G133" i="24"/>
  <c r="F133" i="24"/>
  <c r="E133" i="24"/>
  <c r="I129" i="24"/>
  <c r="H129" i="24"/>
  <c r="G129" i="24"/>
  <c r="F129" i="24"/>
  <c r="E129" i="24"/>
  <c r="I128" i="24"/>
  <c r="H128" i="24"/>
  <c r="G128" i="24"/>
  <c r="F128" i="24"/>
  <c r="E128" i="24"/>
  <c r="J125" i="24"/>
  <c r="H125" i="24"/>
  <c r="G125" i="24"/>
  <c r="F125" i="24"/>
  <c r="E125" i="24"/>
  <c r="I124" i="24"/>
  <c r="H124" i="24"/>
  <c r="G124" i="24"/>
  <c r="F124" i="24"/>
  <c r="E124" i="24"/>
  <c r="G116" i="24"/>
  <c r="G164" i="24" s="1"/>
  <c r="I115" i="24"/>
  <c r="F115" i="24"/>
  <c r="E115" i="24"/>
  <c r="I114" i="24"/>
  <c r="H114" i="24"/>
  <c r="G114" i="24"/>
  <c r="F114" i="24"/>
  <c r="E114" i="24"/>
  <c r="G108" i="24"/>
  <c r="G187" i="24" s="1"/>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73" i="24" s="1"/>
  <c r="I83" i="24"/>
  <c r="G83" i="24"/>
  <c r="F83" i="24"/>
  <c r="E83" i="24"/>
  <c r="I79" i="24"/>
  <c r="H79" i="24"/>
  <c r="G79" i="24"/>
  <c r="F79" i="24"/>
  <c r="E79" i="24"/>
  <c r="I78" i="24"/>
  <c r="H78" i="24"/>
  <c r="G78" i="24"/>
  <c r="F78" i="24"/>
  <c r="E78" i="24"/>
  <c r="I74" i="24"/>
  <c r="H74" i="24"/>
  <c r="G74" i="24"/>
  <c r="F74" i="24"/>
  <c r="E74" i="24"/>
  <c r="I73" i="24"/>
  <c r="H73" i="24"/>
  <c r="G73" i="24"/>
  <c r="F73" i="24"/>
  <c r="E73" i="24"/>
  <c r="J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I41" i="24"/>
  <c r="H41" i="24"/>
  <c r="G41" i="24"/>
  <c r="F41" i="24"/>
  <c r="E41" i="24"/>
  <c r="I40" i="24"/>
  <c r="H40" i="24"/>
  <c r="G40" i="24"/>
  <c r="F40" i="24"/>
  <c r="E40" i="24"/>
  <c r="I36" i="24"/>
  <c r="H36" i="24"/>
  <c r="G36" i="24"/>
  <c r="F36" i="24"/>
  <c r="E36" i="24"/>
  <c r="I35" i="24"/>
  <c r="H35" i="24"/>
  <c r="G35" i="24"/>
  <c r="F35" i="24"/>
  <c r="E35" i="24"/>
  <c r="J34" i="24"/>
  <c r="I32" i="24"/>
  <c r="G32" i="24"/>
  <c r="F32" i="24"/>
  <c r="E32" i="24"/>
  <c r="I28" i="24"/>
  <c r="H28" i="24"/>
  <c r="G28" i="24"/>
  <c r="F28" i="24"/>
  <c r="E28" i="24"/>
  <c r="I27" i="24"/>
  <c r="I39" i="24" s="1"/>
  <c r="H27" i="24"/>
  <c r="H39" i="24" s="1"/>
  <c r="G27" i="24"/>
  <c r="G39" i="24" s="1"/>
  <c r="F27" i="24"/>
  <c r="F39" i="24" s="1"/>
  <c r="E27" i="24"/>
  <c r="E39" i="24" s="1"/>
  <c r="I23" i="24"/>
  <c r="H23" i="24"/>
  <c r="G23" i="24"/>
  <c r="F23" i="24"/>
  <c r="E23" i="24"/>
  <c r="I22" i="24"/>
  <c r="H22" i="24"/>
  <c r="G22" i="24"/>
  <c r="F22" i="24"/>
  <c r="E22" i="24"/>
  <c r="I18" i="24"/>
  <c r="H18" i="24"/>
  <c r="G18" i="24"/>
  <c r="F18" i="24"/>
  <c r="E18" i="24"/>
  <c r="I17" i="24"/>
  <c r="G17" i="24"/>
  <c r="F17" i="24"/>
  <c r="E17" i="24"/>
  <c r="J14" i="24"/>
  <c r="H14" i="24"/>
  <c r="G14" i="24"/>
  <c r="F14" i="24"/>
  <c r="E14" i="24"/>
  <c r="I13" i="24"/>
  <c r="H13" i="24"/>
  <c r="G13" i="24"/>
  <c r="F13" i="24"/>
  <c r="E13" i="24"/>
  <c r="E6" i="24"/>
  <c r="E3" i="24"/>
  <c r="E2" i="24"/>
  <c r="A1" i="24"/>
  <c r="D23" i="13" s="1"/>
  <c r="I220" i="23"/>
  <c r="H220" i="23"/>
  <c r="G220" i="23"/>
  <c r="F220" i="23"/>
  <c r="E220" i="23"/>
  <c r="I219" i="23"/>
  <c r="G219" i="23"/>
  <c r="F219" i="23"/>
  <c r="E219" i="23"/>
  <c r="I215" i="23"/>
  <c r="H215" i="23"/>
  <c r="G215" i="23"/>
  <c r="F215" i="23"/>
  <c r="E215" i="23"/>
  <c r="I214" i="23"/>
  <c r="G214" i="23"/>
  <c r="F214" i="23"/>
  <c r="E214" i="23"/>
  <c r="R209" i="23"/>
  <c r="Q209" i="23"/>
  <c r="P209" i="23"/>
  <c r="O209" i="23"/>
  <c r="N209" i="23"/>
  <c r="M209" i="23"/>
  <c r="L209" i="23"/>
  <c r="K209" i="23"/>
  <c r="J209" i="23"/>
  <c r="I209" i="23"/>
  <c r="H209" i="23"/>
  <c r="G209" i="23"/>
  <c r="F209" i="23"/>
  <c r="E209" i="23"/>
  <c r="F205" i="23"/>
  <c r="F204" i="23"/>
  <c r="I201" i="23"/>
  <c r="F201" i="23"/>
  <c r="I200" i="23"/>
  <c r="F200" i="23"/>
  <c r="I197" i="23"/>
  <c r="F197" i="23"/>
  <c r="I196" i="23"/>
  <c r="F196" i="23"/>
  <c r="I188" i="23"/>
  <c r="H188" i="23"/>
  <c r="G188" i="23"/>
  <c r="F188" i="23"/>
  <c r="E188" i="23"/>
  <c r="I187" i="23"/>
  <c r="F187" i="23"/>
  <c r="E187" i="23"/>
  <c r="E194" i="23" s="1"/>
  <c r="E205" i="23" s="1"/>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E173" i="23"/>
  <c r="E172"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G194" i="23" s="1"/>
  <c r="G205" i="23" s="1"/>
  <c r="F155" i="23"/>
  <c r="E155" i="23"/>
  <c r="I152" i="23"/>
  <c r="H152" i="23"/>
  <c r="G152" i="23"/>
  <c r="F152" i="23"/>
  <c r="E152" i="23"/>
  <c r="I151" i="23"/>
  <c r="G151" i="23"/>
  <c r="F151" i="23"/>
  <c r="E151"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45" i="23" s="1"/>
  <c r="I138" i="23"/>
  <c r="G138" i="23"/>
  <c r="F138" i="23"/>
  <c r="E138" i="23"/>
  <c r="I134" i="23"/>
  <c r="H134" i="23"/>
  <c r="G134" i="23"/>
  <c r="F134" i="23"/>
  <c r="E134" i="23"/>
  <c r="I133" i="23"/>
  <c r="H133" i="23"/>
  <c r="G133" i="23"/>
  <c r="F133" i="23"/>
  <c r="E133" i="23"/>
  <c r="I129" i="23"/>
  <c r="H129" i="23"/>
  <c r="G129" i="23"/>
  <c r="F129" i="23"/>
  <c r="E129" i="23"/>
  <c r="I128" i="23"/>
  <c r="H128" i="23"/>
  <c r="G128" i="23"/>
  <c r="F128" i="23"/>
  <c r="E128" i="23"/>
  <c r="J125" i="23"/>
  <c r="H125" i="23"/>
  <c r="G125" i="23"/>
  <c r="F125" i="23"/>
  <c r="E125" i="23"/>
  <c r="I124" i="23"/>
  <c r="H124" i="23"/>
  <c r="G124" i="23"/>
  <c r="F124" i="23"/>
  <c r="E124" i="23"/>
  <c r="G116" i="23"/>
  <c r="G164" i="23" s="1"/>
  <c r="I115" i="23"/>
  <c r="F115" i="23"/>
  <c r="E115" i="23"/>
  <c r="I114" i="23"/>
  <c r="H114" i="23"/>
  <c r="G114" i="23"/>
  <c r="F114" i="23"/>
  <c r="E114" i="23"/>
  <c r="G108" i="23"/>
  <c r="G187" i="23" s="1"/>
  <c r="I107" i="23"/>
  <c r="I186" i="23" s="1"/>
  <c r="H107" i="23"/>
  <c r="H186" i="23" s="1"/>
  <c r="G107" i="23"/>
  <c r="G186" i="23" s="1"/>
  <c r="F107" i="23"/>
  <c r="F186" i="23" s="1"/>
  <c r="E107" i="23"/>
  <c r="E186" i="23" s="1"/>
  <c r="E193" i="23" s="1"/>
  <c r="E201" i="23" s="1"/>
  <c r="I106" i="23"/>
  <c r="I185" i="23" s="1"/>
  <c r="H106" i="23"/>
  <c r="H185" i="23" s="1"/>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J90" i="23" s="1"/>
  <c r="I83" i="23"/>
  <c r="G83" i="23"/>
  <c r="F83" i="23"/>
  <c r="E83" i="23"/>
  <c r="I79" i="23"/>
  <c r="H79" i="23"/>
  <c r="G79" i="23"/>
  <c r="F79" i="23"/>
  <c r="E79" i="23"/>
  <c r="I78" i="23"/>
  <c r="H78" i="23"/>
  <c r="G78" i="23"/>
  <c r="F78" i="23"/>
  <c r="E78" i="23"/>
  <c r="I74" i="23"/>
  <c r="H74" i="23"/>
  <c r="G74" i="23"/>
  <c r="F74" i="23"/>
  <c r="E74" i="23"/>
  <c r="I73" i="23"/>
  <c r="H73" i="23"/>
  <c r="G73" i="23"/>
  <c r="F73" i="23"/>
  <c r="E73" i="23"/>
  <c r="J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I41" i="23"/>
  <c r="H41" i="23"/>
  <c r="G41" i="23"/>
  <c r="F41" i="23"/>
  <c r="E41" i="23"/>
  <c r="I40" i="23"/>
  <c r="H40" i="23"/>
  <c r="G40" i="23"/>
  <c r="F40" i="23"/>
  <c r="E40" i="23"/>
  <c r="I36" i="23"/>
  <c r="H36" i="23"/>
  <c r="G36" i="23"/>
  <c r="F36" i="23"/>
  <c r="E36" i="23"/>
  <c r="I35" i="23"/>
  <c r="H35" i="23"/>
  <c r="G35" i="23"/>
  <c r="F35" i="23"/>
  <c r="E35" i="23"/>
  <c r="J34" i="23"/>
  <c r="I32" i="23"/>
  <c r="G32" i="23"/>
  <c r="F32" i="23"/>
  <c r="E32" i="23"/>
  <c r="I28" i="23"/>
  <c r="H28" i="23"/>
  <c r="G28" i="23"/>
  <c r="F28" i="23"/>
  <c r="E28" i="23"/>
  <c r="I27" i="23"/>
  <c r="I39" i="23" s="1"/>
  <c r="H27" i="23"/>
  <c r="H39" i="23" s="1"/>
  <c r="G27" i="23"/>
  <c r="G39" i="23" s="1"/>
  <c r="F27" i="23"/>
  <c r="F39" i="23" s="1"/>
  <c r="E27" i="23"/>
  <c r="E39" i="23" s="1"/>
  <c r="I23" i="23"/>
  <c r="H23" i="23"/>
  <c r="G23" i="23"/>
  <c r="F23" i="23"/>
  <c r="E23" i="23"/>
  <c r="I22" i="23"/>
  <c r="H22" i="23"/>
  <c r="G22" i="23"/>
  <c r="F22" i="23"/>
  <c r="E22" i="23"/>
  <c r="I18" i="23"/>
  <c r="H18" i="23"/>
  <c r="G18" i="23"/>
  <c r="F18" i="23"/>
  <c r="E18" i="23"/>
  <c r="I17" i="23"/>
  <c r="G17" i="23"/>
  <c r="F17" i="23"/>
  <c r="E17" i="23"/>
  <c r="J14" i="23"/>
  <c r="H14" i="23"/>
  <c r="G14" i="23"/>
  <c r="F14" i="23"/>
  <c r="E14" i="23"/>
  <c r="I13" i="23"/>
  <c r="H13" i="23"/>
  <c r="G13" i="23"/>
  <c r="F13" i="23"/>
  <c r="E13" i="23"/>
  <c r="E6" i="23"/>
  <c r="E3" i="23"/>
  <c r="E2" i="23"/>
  <c r="A1" i="23"/>
  <c r="D20" i="13" s="1"/>
  <c r="I220" i="22"/>
  <c r="H220" i="22"/>
  <c r="G220" i="22"/>
  <c r="F220" i="22"/>
  <c r="E220" i="22"/>
  <c r="I219" i="22"/>
  <c r="G219" i="22"/>
  <c r="F219" i="22"/>
  <c r="E219" i="22"/>
  <c r="I215" i="22"/>
  <c r="H215" i="22"/>
  <c r="G215" i="22"/>
  <c r="F215" i="22"/>
  <c r="E215" i="22"/>
  <c r="I214" i="22"/>
  <c r="G214" i="22"/>
  <c r="F214" i="22"/>
  <c r="E214" i="22"/>
  <c r="R209" i="22"/>
  <c r="Q209" i="22"/>
  <c r="P209" i="22"/>
  <c r="O209" i="22"/>
  <c r="N209" i="22"/>
  <c r="M209" i="22"/>
  <c r="L209" i="22"/>
  <c r="K209" i="22"/>
  <c r="J209" i="22"/>
  <c r="I209" i="22"/>
  <c r="H209" i="22"/>
  <c r="G209" i="22"/>
  <c r="F209" i="22"/>
  <c r="E209" i="22"/>
  <c r="F205"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E173" i="22"/>
  <c r="E172"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G191" i="22" s="1"/>
  <c r="G204" i="22" s="1"/>
  <c r="F155" i="22"/>
  <c r="E155" i="22"/>
  <c r="I152" i="22"/>
  <c r="H152" i="22"/>
  <c r="G152" i="22"/>
  <c r="F152" i="22"/>
  <c r="E152" i="22"/>
  <c r="I151" i="22"/>
  <c r="G151" i="22"/>
  <c r="F151" i="22"/>
  <c r="E151"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J145" i="22" s="1"/>
  <c r="I138" i="22"/>
  <c r="G138" i="22"/>
  <c r="F138" i="22"/>
  <c r="E138" i="22"/>
  <c r="I134" i="22"/>
  <c r="H134" i="22"/>
  <c r="G134" i="22"/>
  <c r="F134" i="22"/>
  <c r="E134" i="22"/>
  <c r="I133" i="22"/>
  <c r="H133" i="22"/>
  <c r="G133" i="22"/>
  <c r="F133" i="22"/>
  <c r="E133" i="22"/>
  <c r="I129" i="22"/>
  <c r="H129" i="22"/>
  <c r="G129" i="22"/>
  <c r="F129" i="22"/>
  <c r="E129" i="22"/>
  <c r="I128" i="22"/>
  <c r="H128" i="22"/>
  <c r="G128" i="22"/>
  <c r="F128" i="22"/>
  <c r="E128" i="22"/>
  <c r="J125" i="22"/>
  <c r="H125" i="22"/>
  <c r="G125" i="22"/>
  <c r="F125" i="22"/>
  <c r="E125" i="22"/>
  <c r="I124" i="22"/>
  <c r="H124" i="22"/>
  <c r="G124" i="22"/>
  <c r="F124" i="22"/>
  <c r="E124" i="22"/>
  <c r="G116" i="22"/>
  <c r="G164" i="22" s="1"/>
  <c r="I115" i="22"/>
  <c r="F115" i="22"/>
  <c r="E115" i="22"/>
  <c r="I114" i="22"/>
  <c r="H114" i="22"/>
  <c r="G114" i="22"/>
  <c r="F114" i="22"/>
  <c r="E114" i="22"/>
  <c r="G108" i="22"/>
  <c r="G115" i="22" s="1"/>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78" i="22" s="1"/>
  <c r="I83" i="22"/>
  <c r="G83" i="22"/>
  <c r="F83" i="22"/>
  <c r="E83" i="22"/>
  <c r="I79" i="22"/>
  <c r="H79" i="22"/>
  <c r="G79" i="22"/>
  <c r="F79" i="22"/>
  <c r="E79" i="22"/>
  <c r="I78" i="22"/>
  <c r="H78" i="22"/>
  <c r="G78" i="22"/>
  <c r="F78" i="22"/>
  <c r="E78" i="22"/>
  <c r="I74" i="22"/>
  <c r="H74" i="22"/>
  <c r="G74" i="22"/>
  <c r="F74" i="22"/>
  <c r="E74" i="22"/>
  <c r="I73" i="22"/>
  <c r="H73" i="22"/>
  <c r="G73" i="22"/>
  <c r="F73" i="22"/>
  <c r="E73" i="22"/>
  <c r="J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I41" i="22"/>
  <c r="H41" i="22"/>
  <c r="G41" i="22"/>
  <c r="F41" i="22"/>
  <c r="E41" i="22"/>
  <c r="I40" i="22"/>
  <c r="H40" i="22"/>
  <c r="G40" i="22"/>
  <c r="F40" i="22"/>
  <c r="E40" i="22"/>
  <c r="I36" i="22"/>
  <c r="H36" i="22"/>
  <c r="G36" i="22"/>
  <c r="F36" i="22"/>
  <c r="E36" i="22"/>
  <c r="I35" i="22"/>
  <c r="H35" i="22"/>
  <c r="G35" i="22"/>
  <c r="F35" i="22"/>
  <c r="E35" i="22"/>
  <c r="J34" i="22"/>
  <c r="J27" i="22" s="1"/>
  <c r="J39" i="22" s="1"/>
  <c r="I32" i="22"/>
  <c r="G32" i="22"/>
  <c r="F32" i="22"/>
  <c r="E32" i="22"/>
  <c r="I28" i="22"/>
  <c r="H28" i="22"/>
  <c r="G28" i="22"/>
  <c r="F28" i="22"/>
  <c r="E28" i="22"/>
  <c r="I27" i="22"/>
  <c r="I39" i="22" s="1"/>
  <c r="H27" i="22"/>
  <c r="H39" i="22" s="1"/>
  <c r="G27" i="22"/>
  <c r="G39" i="22" s="1"/>
  <c r="F27" i="22"/>
  <c r="F39" i="22" s="1"/>
  <c r="E27" i="22"/>
  <c r="E39" i="22" s="1"/>
  <c r="I23" i="22"/>
  <c r="H23" i="22"/>
  <c r="G23" i="22"/>
  <c r="F23" i="22"/>
  <c r="E23" i="22"/>
  <c r="I22" i="22"/>
  <c r="H22" i="22"/>
  <c r="G22" i="22"/>
  <c r="F22" i="22"/>
  <c r="E22" i="22"/>
  <c r="I18" i="22"/>
  <c r="H18" i="22"/>
  <c r="G18" i="22"/>
  <c r="F18" i="22"/>
  <c r="E18" i="22"/>
  <c r="I17" i="22"/>
  <c r="G17" i="22"/>
  <c r="F17" i="22"/>
  <c r="E17" i="22"/>
  <c r="J14" i="22"/>
  <c r="H14" i="22"/>
  <c r="G14" i="22"/>
  <c r="F14" i="22"/>
  <c r="E14" i="22"/>
  <c r="I13" i="22"/>
  <c r="H13" i="22"/>
  <c r="G13" i="22"/>
  <c r="F13" i="22"/>
  <c r="E13" i="22"/>
  <c r="E6" i="22"/>
  <c r="E3" i="22"/>
  <c r="E2" i="22"/>
  <c r="A1" i="22"/>
  <c r="D17" i="13" s="1"/>
  <c r="I220" i="21"/>
  <c r="H220" i="21"/>
  <c r="G220" i="21"/>
  <c r="F220" i="21"/>
  <c r="E220" i="21"/>
  <c r="I219" i="21"/>
  <c r="G219" i="21"/>
  <c r="F219" i="21"/>
  <c r="E219" i="21"/>
  <c r="I215" i="21"/>
  <c r="H215" i="21"/>
  <c r="G215" i="21"/>
  <c r="F215" i="21"/>
  <c r="E215" i="21"/>
  <c r="I214" i="21"/>
  <c r="G214" i="21"/>
  <c r="F214" i="21"/>
  <c r="E214" i="21"/>
  <c r="R209" i="21"/>
  <c r="Q209" i="21"/>
  <c r="P209" i="21"/>
  <c r="O209" i="21"/>
  <c r="N209" i="21"/>
  <c r="M209" i="21"/>
  <c r="L209" i="21"/>
  <c r="K209" i="21"/>
  <c r="J209" i="21"/>
  <c r="I209" i="21"/>
  <c r="H209" i="21"/>
  <c r="G209" i="21"/>
  <c r="F209" i="21"/>
  <c r="E209" i="21"/>
  <c r="F205" i="21"/>
  <c r="F204" i="21"/>
  <c r="I201" i="21"/>
  <c r="F201" i="21"/>
  <c r="I200" i="21"/>
  <c r="F200" i="21"/>
  <c r="I197" i="21"/>
  <c r="F197" i="21"/>
  <c r="I196" i="21"/>
  <c r="F196" i="2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E173" i="21"/>
  <c r="E172"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F160" i="21"/>
  <c r="E160" i="21"/>
  <c r="I159" i="21"/>
  <c r="F159" i="21"/>
  <c r="E159" i="21"/>
  <c r="I156" i="21"/>
  <c r="H156" i="21"/>
  <c r="G156" i="21"/>
  <c r="F156" i="21"/>
  <c r="E156" i="21"/>
  <c r="I155" i="21"/>
  <c r="H155" i="21"/>
  <c r="G155" i="21"/>
  <c r="G194" i="21" s="1"/>
  <c r="G205" i="21" s="1"/>
  <c r="F155" i="21"/>
  <c r="E155" i="21"/>
  <c r="I152" i="21"/>
  <c r="H152" i="21"/>
  <c r="G152" i="21"/>
  <c r="F152" i="21"/>
  <c r="E152" i="21"/>
  <c r="I151" i="21"/>
  <c r="G151" i="21"/>
  <c r="F151" i="21"/>
  <c r="E151"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33" i="21" s="1"/>
  <c r="I138" i="21"/>
  <c r="G138" i="21"/>
  <c r="F138" i="21"/>
  <c r="E138" i="21"/>
  <c r="I134" i="21"/>
  <c r="H134" i="21"/>
  <c r="G134" i="21"/>
  <c r="F134" i="21"/>
  <c r="E134" i="21"/>
  <c r="I133" i="21"/>
  <c r="H133" i="21"/>
  <c r="G133" i="21"/>
  <c r="F133" i="21"/>
  <c r="E133" i="21"/>
  <c r="I129" i="21"/>
  <c r="H129" i="21"/>
  <c r="G129" i="21"/>
  <c r="F129" i="21"/>
  <c r="E129" i="21"/>
  <c r="I128" i="21"/>
  <c r="H128" i="21"/>
  <c r="G128" i="21"/>
  <c r="F128" i="21"/>
  <c r="E128" i="21"/>
  <c r="J125" i="21"/>
  <c r="H125" i="21"/>
  <c r="G125" i="21"/>
  <c r="F125" i="21"/>
  <c r="E125" i="21"/>
  <c r="I124" i="21"/>
  <c r="H124" i="21"/>
  <c r="G124" i="21"/>
  <c r="F124" i="21"/>
  <c r="E124" i="21"/>
  <c r="G116" i="21"/>
  <c r="G164" i="21" s="1"/>
  <c r="I115" i="21"/>
  <c r="F115" i="21"/>
  <c r="E115" i="21"/>
  <c r="I114" i="21"/>
  <c r="H114" i="21"/>
  <c r="G114" i="21"/>
  <c r="F114" i="21"/>
  <c r="E114" i="21"/>
  <c r="G108" i="2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I92" i="21"/>
  <c r="H92" i="21"/>
  <c r="G92" i="21"/>
  <c r="F92" i="21"/>
  <c r="E92" i="21"/>
  <c r="I90" i="21"/>
  <c r="H90" i="21"/>
  <c r="G90" i="21"/>
  <c r="F90" i="21"/>
  <c r="E90" i="21"/>
  <c r="I87" i="21"/>
  <c r="H87" i="21"/>
  <c r="G87" i="21"/>
  <c r="F87" i="21"/>
  <c r="E87" i="21"/>
  <c r="I86" i="21"/>
  <c r="I91" i="21" s="1"/>
  <c r="H86" i="21"/>
  <c r="H91" i="21" s="1"/>
  <c r="G86" i="21"/>
  <c r="G91" i="21" s="1"/>
  <c r="F86" i="21"/>
  <c r="F91" i="21" s="1"/>
  <c r="E86" i="21"/>
  <c r="E91" i="21" s="1"/>
  <c r="J85" i="21"/>
  <c r="J90" i="21" s="1"/>
  <c r="I83" i="21"/>
  <c r="G83" i="21"/>
  <c r="F83" i="21"/>
  <c r="E83" i="21"/>
  <c r="I79" i="21"/>
  <c r="H79" i="21"/>
  <c r="G79" i="21"/>
  <c r="F79" i="21"/>
  <c r="E79" i="21"/>
  <c r="I78" i="21"/>
  <c r="H78" i="21"/>
  <c r="G78" i="21"/>
  <c r="F78" i="21"/>
  <c r="E78" i="21"/>
  <c r="I74" i="21"/>
  <c r="H74" i="21"/>
  <c r="G74" i="21"/>
  <c r="F74" i="21"/>
  <c r="E74" i="21"/>
  <c r="I73" i="21"/>
  <c r="H73" i="21"/>
  <c r="G73" i="21"/>
  <c r="F73" i="21"/>
  <c r="E73" i="21"/>
  <c r="J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I41" i="21"/>
  <c r="H41" i="21"/>
  <c r="G41" i="21"/>
  <c r="F41" i="21"/>
  <c r="E41" i="21"/>
  <c r="I40" i="21"/>
  <c r="H40" i="21"/>
  <c r="G40" i="21"/>
  <c r="F40" i="21"/>
  <c r="E40" i="21"/>
  <c r="I36" i="21"/>
  <c r="H36" i="21"/>
  <c r="G36" i="21"/>
  <c r="F36" i="21"/>
  <c r="E36" i="21"/>
  <c r="I35" i="21"/>
  <c r="H35" i="21"/>
  <c r="G35" i="21"/>
  <c r="F35" i="21"/>
  <c r="E35" i="21"/>
  <c r="J34" i="21"/>
  <c r="J22" i="21" s="1"/>
  <c r="I32" i="21"/>
  <c r="G32" i="21"/>
  <c r="F32" i="21"/>
  <c r="E32" i="21"/>
  <c r="I28" i="21"/>
  <c r="H28" i="21"/>
  <c r="G28" i="21"/>
  <c r="F28" i="21"/>
  <c r="E28" i="21"/>
  <c r="I27" i="21"/>
  <c r="I39" i="21" s="1"/>
  <c r="H27" i="21"/>
  <c r="H39" i="21" s="1"/>
  <c r="G27" i="21"/>
  <c r="G39" i="21" s="1"/>
  <c r="F27" i="21"/>
  <c r="F39" i="21" s="1"/>
  <c r="E27" i="21"/>
  <c r="E39" i="21" s="1"/>
  <c r="I23" i="21"/>
  <c r="H23" i="21"/>
  <c r="G23" i="21"/>
  <c r="F23" i="21"/>
  <c r="E23" i="21"/>
  <c r="I22" i="21"/>
  <c r="H22" i="21"/>
  <c r="G22" i="21"/>
  <c r="F22" i="21"/>
  <c r="E22" i="21"/>
  <c r="I18" i="21"/>
  <c r="H18" i="21"/>
  <c r="G18" i="21"/>
  <c r="F18" i="21"/>
  <c r="E18" i="21"/>
  <c r="I17" i="21"/>
  <c r="G17" i="21"/>
  <c r="F17" i="21"/>
  <c r="E17" i="21"/>
  <c r="J14" i="21"/>
  <c r="H14" i="21"/>
  <c r="G14" i="21"/>
  <c r="F14" i="21"/>
  <c r="E14" i="21"/>
  <c r="I13" i="21"/>
  <c r="H13" i="21"/>
  <c r="G13" i="21"/>
  <c r="F13" i="21"/>
  <c r="E13" i="21"/>
  <c r="E6" i="21"/>
  <c r="E3" i="21"/>
  <c r="E2" i="21"/>
  <c r="A1" i="21"/>
  <c r="D11" i="13" s="1"/>
  <c r="G15" i="20"/>
  <c r="E15" i="20"/>
  <c r="G14" i="20"/>
  <c r="E14" i="20"/>
  <c r="H13" i="20"/>
  <c r="G13" i="20"/>
  <c r="E13" i="20"/>
  <c r="F31" i="24"/>
  <c r="F31" i="22"/>
  <c r="F137" i="21"/>
  <c r="J73" i="23" l="1"/>
  <c r="J78" i="23"/>
  <c r="J128" i="23"/>
  <c r="J133" i="23"/>
  <c r="J73" i="21"/>
  <c r="J22" i="22"/>
  <c r="J133" i="24"/>
  <c r="G189" i="22"/>
  <c r="G196" i="22" s="1"/>
  <c r="J78" i="24"/>
  <c r="F31" i="23"/>
  <c r="J145" i="24"/>
  <c r="F31" i="12"/>
  <c r="G193" i="23"/>
  <c r="G201" i="23" s="1"/>
  <c r="J128" i="21"/>
  <c r="J133" i="22"/>
  <c r="G191" i="24"/>
  <c r="G204" i="24" s="1"/>
  <c r="J27" i="23"/>
  <c r="J39" i="23" s="1"/>
  <c r="J22" i="23"/>
  <c r="J27" i="24"/>
  <c r="J39" i="24" s="1"/>
  <c r="J22" i="24"/>
  <c r="J145" i="21"/>
  <c r="J90" i="22"/>
  <c r="J27" i="21"/>
  <c r="J39" i="21" s="1"/>
  <c r="G194" i="22"/>
  <c r="G205" i="22" s="1"/>
  <c r="G193" i="22"/>
  <c r="G201" i="22" s="1"/>
  <c r="J128" i="22"/>
  <c r="J90" i="24"/>
  <c r="G115" i="23"/>
  <c r="G189" i="24"/>
  <c r="G196" i="24" s="1"/>
  <c r="G191" i="23"/>
  <c r="G204" i="23" s="1"/>
  <c r="G193" i="24"/>
  <c r="G201" i="24" s="1"/>
  <c r="G189" i="23"/>
  <c r="G196" i="23" s="1"/>
  <c r="G115" i="24"/>
  <c r="G160" i="24"/>
  <c r="G157" i="24"/>
  <c r="G190" i="24"/>
  <c r="G200" i="24" s="1"/>
  <c r="G192" i="24"/>
  <c r="G197" i="24" s="1"/>
  <c r="G160" i="23"/>
  <c r="G157" i="23"/>
  <c r="G190" i="23"/>
  <c r="G200" i="23" s="1"/>
  <c r="G192" i="23"/>
  <c r="G197" i="23" s="1"/>
  <c r="J73" i="22"/>
  <c r="G160" i="22"/>
  <c r="G187" i="22"/>
  <c r="G157" i="22"/>
  <c r="G190" i="22"/>
  <c r="G200" i="22" s="1"/>
  <c r="G192" i="22"/>
  <c r="G197" i="22" s="1"/>
  <c r="J78" i="21"/>
  <c r="G160" i="21"/>
  <c r="G187" i="21"/>
  <c r="G115" i="21"/>
  <c r="G189" i="21"/>
  <c r="G196" i="21" s="1"/>
  <c r="G191" i="21"/>
  <c r="G204" i="21" s="1"/>
  <c r="G193" i="21"/>
  <c r="G201" i="21" s="1"/>
  <c r="G157" i="21"/>
  <c r="G190" i="21"/>
  <c r="G200" i="21" s="1"/>
  <c r="G192" i="21"/>
  <c r="G197" i="21" s="1"/>
  <c r="G184" i="24" l="1"/>
  <c r="G159" i="24"/>
  <c r="G184" i="23"/>
  <c r="G159" i="23"/>
  <c r="G184" i="22"/>
  <c r="G159" i="22"/>
  <c r="G184" i="21"/>
  <c r="G159" i="21"/>
  <c r="M132" i="23" l="1"/>
  <c r="M26" i="23"/>
  <c r="M77" i="23"/>
  <c r="N26" i="24"/>
  <c r="N77" i="24"/>
  <c r="N132" i="24"/>
  <c r="O77" i="24"/>
  <c r="O132" i="24"/>
  <c r="O26" i="24"/>
  <c r="R132" i="24"/>
  <c r="R77" i="24"/>
  <c r="R26" i="24"/>
  <c r="N26" i="23"/>
  <c r="N77" i="23"/>
  <c r="N132" i="23"/>
  <c r="O26" i="23"/>
  <c r="O77" i="23"/>
  <c r="O132" i="23"/>
  <c r="M26" i="24"/>
  <c r="M77" i="24"/>
  <c r="M132" i="24"/>
  <c r="Q132" i="24"/>
  <c r="Q77" i="24"/>
  <c r="Q26" i="24"/>
  <c r="Q77" i="23"/>
  <c r="Q132" i="23"/>
  <c r="Q26" i="23"/>
  <c r="P26" i="23"/>
  <c r="P77" i="23"/>
  <c r="P132" i="23"/>
  <c r="R77" i="23"/>
  <c r="R132" i="23"/>
  <c r="R26" i="23"/>
  <c r="P77" i="24"/>
  <c r="P26" i="24"/>
  <c r="P132" i="24"/>
  <c r="N26" i="22"/>
  <c r="N77" i="22"/>
  <c r="N132" i="22"/>
  <c r="N26" i="12"/>
  <c r="N77" i="12"/>
  <c r="N132" i="12"/>
  <c r="O77" i="22"/>
  <c r="O132" i="22"/>
  <c r="O26" i="22"/>
  <c r="P26" i="12"/>
  <c r="P77" i="12"/>
  <c r="P132" i="12"/>
  <c r="Q77" i="12"/>
  <c r="Q132" i="12"/>
  <c r="Q26" i="12"/>
  <c r="R132" i="22"/>
  <c r="R26" i="22"/>
  <c r="R77" i="22"/>
  <c r="P77" i="22"/>
  <c r="P132" i="22"/>
  <c r="P26" i="22"/>
  <c r="O26" i="12"/>
  <c r="O77" i="12"/>
  <c r="O132" i="12"/>
  <c r="Q132" i="22"/>
  <c r="Q26" i="22"/>
  <c r="Q77" i="22"/>
  <c r="R77" i="12"/>
  <c r="R132" i="12"/>
  <c r="R26" i="12"/>
  <c r="M132" i="12"/>
  <c r="M26" i="12"/>
  <c r="M77" i="12"/>
  <c r="M26" i="22"/>
  <c r="M77" i="22"/>
  <c r="M132" i="22"/>
  <c r="N26" i="21"/>
  <c r="N77" i="21"/>
  <c r="N132" i="21"/>
  <c r="O26" i="21"/>
  <c r="O77" i="21"/>
  <c r="O132" i="21"/>
  <c r="M26" i="21"/>
  <c r="M77" i="21"/>
  <c r="M132" i="21"/>
  <c r="P26" i="21"/>
  <c r="P77" i="21"/>
  <c r="P132" i="21"/>
  <c r="Q26" i="21"/>
  <c r="Q77" i="21"/>
  <c r="Q132" i="21"/>
  <c r="R26" i="21"/>
  <c r="R132" i="21"/>
  <c r="R77" i="21"/>
  <c r="M210" i="24" l="1"/>
  <c r="M210" i="23"/>
  <c r="M210" i="12"/>
  <c r="M210" i="21"/>
  <c r="M210" i="22"/>
  <c r="N210" i="24" l="1"/>
  <c r="N210" i="21"/>
  <c r="N210" i="22"/>
  <c r="N210" i="23"/>
  <c r="N210" i="12"/>
  <c r="M150" i="23" l="1"/>
  <c r="M45" i="23"/>
  <c r="M96" i="23"/>
  <c r="M45" i="24"/>
  <c r="M96" i="24"/>
  <c r="M150" i="24"/>
  <c r="M45" i="22"/>
  <c r="M150" i="22"/>
  <c r="M96" i="22"/>
  <c r="M150" i="21"/>
  <c r="M45" i="21"/>
  <c r="M96" i="21"/>
  <c r="M45" i="12"/>
  <c r="M96" i="12"/>
  <c r="M150" i="12"/>
  <c r="O210" i="22"/>
  <c r="O210" i="23"/>
  <c r="O210" i="12"/>
  <c r="O210" i="21"/>
  <c r="O210" i="24"/>
  <c r="N45" i="24" l="1"/>
  <c r="N96" i="24"/>
  <c r="N150" i="24"/>
  <c r="N45" i="23"/>
  <c r="N96" i="23"/>
  <c r="N150" i="23"/>
  <c r="N45" i="22"/>
  <c r="N96" i="22"/>
  <c r="N150" i="22"/>
  <c r="N45" i="21"/>
  <c r="N96" i="21"/>
  <c r="N150" i="21"/>
  <c r="N45" i="12"/>
  <c r="N96" i="12"/>
  <c r="N150" i="12"/>
  <c r="P210" i="23"/>
  <c r="P210" i="22"/>
  <c r="P210" i="21"/>
  <c r="P210" i="12"/>
  <c r="P210" i="24"/>
  <c r="O96" i="24" l="1"/>
  <c r="O45" i="24"/>
  <c r="O150" i="24"/>
  <c r="O45" i="23"/>
  <c r="O96" i="23"/>
  <c r="O150" i="23"/>
  <c r="O96" i="22"/>
  <c r="O150" i="22"/>
  <c r="O45" i="22"/>
  <c r="O45" i="21"/>
  <c r="O96" i="21"/>
  <c r="O150" i="21"/>
  <c r="O96" i="12"/>
  <c r="O150" i="12"/>
  <c r="O45" i="12"/>
  <c r="Q210" i="21"/>
  <c r="Q210" i="23"/>
  <c r="Q210" i="12"/>
  <c r="Q210" i="24"/>
  <c r="Q210" i="22"/>
  <c r="P96" i="24" l="1"/>
  <c r="P150" i="24"/>
  <c r="P45" i="24"/>
  <c r="P45" i="23"/>
  <c r="P96" i="23"/>
  <c r="P150" i="23"/>
  <c r="P96" i="22"/>
  <c r="P150" i="22"/>
  <c r="P45" i="22"/>
  <c r="P45" i="21"/>
  <c r="P96" i="21"/>
  <c r="P150" i="21"/>
  <c r="P96" i="12"/>
  <c r="P150" i="12"/>
  <c r="P45" i="12"/>
  <c r="Q150" i="24" l="1"/>
  <c r="Q45" i="24"/>
  <c r="Q96" i="24"/>
  <c r="Q45" i="23"/>
  <c r="Q96" i="23"/>
  <c r="Q150" i="23"/>
  <c r="Q150" i="22"/>
  <c r="Q45" i="22"/>
  <c r="Q96" i="22"/>
  <c r="Q150" i="12"/>
  <c r="Q45" i="12"/>
  <c r="Q96" i="12"/>
  <c r="Q96" i="21"/>
  <c r="Q150" i="21"/>
  <c r="Q45" i="21"/>
  <c r="R210" i="23"/>
  <c r="R210" i="22"/>
  <c r="R210" i="24"/>
  <c r="R210" i="12"/>
  <c r="R210" i="21"/>
  <c r="R150" i="24" l="1"/>
  <c r="R45" i="24"/>
  <c r="R96" i="24"/>
  <c r="R96" i="23"/>
  <c r="R150" i="23"/>
  <c r="R45" i="23"/>
  <c r="R150" i="22"/>
  <c r="R96" i="22"/>
  <c r="R45" i="22"/>
  <c r="R150" i="12"/>
  <c r="R45" i="12"/>
  <c r="R96" i="12"/>
  <c r="R96" i="21"/>
  <c r="R150" i="21"/>
  <c r="R45" i="21"/>
  <c r="E6" i="20" l="1"/>
  <c r="E3" i="20"/>
  <c r="E2" i="20"/>
  <c r="A1" i="20"/>
  <c r="F5" i="13" s="1"/>
  <c r="I183" i="12"/>
  <c r="H183" i="12"/>
  <c r="G183" i="12"/>
  <c r="F183" i="12"/>
  <c r="E183" i="12"/>
  <c r="I182" i="12"/>
  <c r="H182" i="12"/>
  <c r="G182" i="12"/>
  <c r="F182" i="12"/>
  <c r="E182" i="12"/>
  <c r="A1" i="17" l="1"/>
  <c r="B5" i="13" s="1"/>
  <c r="I176" i="12" l="1"/>
  <c r="H176" i="12"/>
  <c r="G176" i="12"/>
  <c r="F176" i="12"/>
  <c r="E176" i="12"/>
  <c r="E173" i="12"/>
  <c r="E172" i="12"/>
  <c r="I171" i="12"/>
  <c r="H171" i="12"/>
  <c r="G171" i="12"/>
  <c r="F171" i="12"/>
  <c r="E171" i="12"/>
  <c r="E170" i="12"/>
  <c r="E169" i="12"/>
  <c r="I170" i="12"/>
  <c r="H170" i="12"/>
  <c r="G170" i="12"/>
  <c r="F170" i="12"/>
  <c r="I169" i="12"/>
  <c r="H169" i="12"/>
  <c r="G169" i="12"/>
  <c r="F169" i="12"/>
  <c r="I219" i="12"/>
  <c r="G219" i="12"/>
  <c r="F219" i="12"/>
  <c r="E219" i="12"/>
  <c r="I220" i="12"/>
  <c r="H220" i="12"/>
  <c r="G220" i="12"/>
  <c r="F220" i="12"/>
  <c r="E220" i="12"/>
  <c r="I215" i="12"/>
  <c r="H215" i="12"/>
  <c r="G215" i="12"/>
  <c r="F215" i="12"/>
  <c r="I214" i="12"/>
  <c r="G214" i="12"/>
  <c r="F214" i="12"/>
  <c r="E215" i="12"/>
  <c r="E214" i="12"/>
  <c r="R209" i="12"/>
  <c r="Q209" i="12"/>
  <c r="P209" i="12"/>
  <c r="O209" i="12"/>
  <c r="N209" i="12"/>
  <c r="M209" i="12"/>
  <c r="L209" i="12"/>
  <c r="K209" i="12"/>
  <c r="J209" i="12"/>
  <c r="I209" i="12"/>
  <c r="H209" i="12"/>
  <c r="G209" i="12"/>
  <c r="F209" i="12"/>
  <c r="E209" i="12"/>
  <c r="I201" i="12"/>
  <c r="F201" i="12"/>
  <c r="I200" i="12"/>
  <c r="F200" i="12"/>
  <c r="I197" i="12"/>
  <c r="F197" i="12"/>
  <c r="I196" i="12"/>
  <c r="F196" i="12"/>
  <c r="F205" i="12" l="1"/>
  <c r="F204" i="12"/>
  <c r="I188" i="12"/>
  <c r="H188" i="12"/>
  <c r="G188" i="12"/>
  <c r="F188" i="12"/>
  <c r="I187" i="12"/>
  <c r="F187" i="12"/>
  <c r="I184" i="12"/>
  <c r="F184" i="12"/>
  <c r="E188" i="12"/>
  <c r="E184" i="12"/>
  <c r="E191" i="12" s="1"/>
  <c r="E187" i="12"/>
  <c r="E194" i="12" s="1"/>
  <c r="E204" i="12" l="1"/>
  <c r="E205" i="12"/>
  <c r="G116" i="12"/>
  <c r="G108" i="12"/>
  <c r="G187" i="12" s="1"/>
  <c r="G161" i="12"/>
  <c r="I126" i="16" l="1"/>
  <c r="G126" i="16"/>
  <c r="E126" i="16"/>
  <c r="I116" i="16"/>
  <c r="G116" i="16"/>
  <c r="E116" i="16"/>
  <c r="I93" i="16"/>
  <c r="G93" i="16"/>
  <c r="E93" i="16"/>
  <c r="I62" i="16"/>
  <c r="G62" i="16"/>
  <c r="E62" i="16"/>
  <c r="I52" i="16"/>
  <c r="G52" i="16"/>
  <c r="E52" i="16"/>
  <c r="G53" i="12" l="1"/>
  <c r="I124" i="12"/>
  <c r="H124" i="12"/>
  <c r="G124" i="12"/>
  <c r="F124" i="12"/>
  <c r="E124" i="12"/>
  <c r="I68" i="12"/>
  <c r="H68" i="12"/>
  <c r="G68" i="12"/>
  <c r="F68" i="12"/>
  <c r="E68" i="12"/>
  <c r="I18" i="12"/>
  <c r="H18" i="12"/>
  <c r="G18" i="12"/>
  <c r="F18" i="12"/>
  <c r="E18" i="12"/>
  <c r="I13" i="12"/>
  <c r="H13" i="12"/>
  <c r="G13" i="12"/>
  <c r="F13" i="12"/>
  <c r="E13" i="12"/>
  <c r="J69" i="12"/>
  <c r="H69" i="12"/>
  <c r="G69" i="12"/>
  <c r="F69" i="12"/>
  <c r="E69" i="12"/>
  <c r="J125" i="12"/>
  <c r="H125" i="12"/>
  <c r="G125" i="12"/>
  <c r="F125" i="12"/>
  <c r="E125" i="12"/>
  <c r="J14" i="12"/>
  <c r="H14" i="12"/>
  <c r="G14" i="12"/>
  <c r="F14" i="12"/>
  <c r="E14" i="12"/>
  <c r="I28" i="16"/>
  <c r="H28" i="16"/>
  <c r="G28" i="16"/>
  <c r="E28" i="16"/>
  <c r="I92" i="16"/>
  <c r="H92" i="16"/>
  <c r="G92" i="16"/>
  <c r="E92" i="16"/>
  <c r="I134" i="16"/>
  <c r="H134" i="16"/>
  <c r="G134" i="16"/>
  <c r="E134" i="16"/>
  <c r="I133" i="16"/>
  <c r="H133" i="16"/>
  <c r="G133" i="16"/>
  <c r="E133" i="16"/>
  <c r="G130" i="16"/>
  <c r="E130" i="16"/>
  <c r="I129" i="16"/>
  <c r="H129" i="16"/>
  <c r="G129" i="16"/>
  <c r="E129" i="16"/>
  <c r="I125" i="16"/>
  <c r="H125" i="16"/>
  <c r="G125" i="16"/>
  <c r="E125" i="16"/>
  <c r="I124" i="16"/>
  <c r="H124" i="16"/>
  <c r="G124" i="16"/>
  <c r="E124" i="16"/>
  <c r="G120" i="16"/>
  <c r="E120" i="16"/>
  <c r="G119" i="16"/>
  <c r="E119" i="16"/>
  <c r="H115" i="16"/>
  <c r="G115" i="16"/>
  <c r="E115" i="16"/>
  <c r="J112" i="16"/>
  <c r="J125" i="16" s="1"/>
  <c r="J111" i="16"/>
  <c r="I135" i="16"/>
  <c r="J89" i="16"/>
  <c r="J130" i="16" s="1"/>
  <c r="I70" i="16"/>
  <c r="G70" i="16"/>
  <c r="E70" i="16"/>
  <c r="G69" i="16"/>
  <c r="E69" i="16"/>
  <c r="G66" i="16"/>
  <c r="I65" i="16"/>
  <c r="G65" i="16"/>
  <c r="E65" i="16"/>
  <c r="I69" i="23" l="1"/>
  <c r="I69" i="24"/>
  <c r="I69" i="22"/>
  <c r="I69" i="21"/>
  <c r="I69" i="12"/>
  <c r="J134" i="16"/>
  <c r="I61" i="16"/>
  <c r="H61" i="16"/>
  <c r="G61" i="16"/>
  <c r="E61" i="16"/>
  <c r="I60" i="16"/>
  <c r="H60" i="16"/>
  <c r="G60" i="16"/>
  <c r="E60" i="16"/>
  <c r="G56" i="16"/>
  <c r="E56" i="16"/>
  <c r="I51" i="16"/>
  <c r="H51" i="16"/>
  <c r="G51" i="16"/>
  <c r="E51" i="16"/>
  <c r="J48" i="16" l="1"/>
  <c r="J47" i="16"/>
  <c r="I71" i="16"/>
  <c r="E66" i="16"/>
  <c r="G55" i="16"/>
  <c r="E55" i="16"/>
  <c r="I29" i="16"/>
  <c r="G29" i="16"/>
  <c r="E29" i="16"/>
  <c r="J25" i="16"/>
  <c r="R108" i="16"/>
  <c r="R114" i="16" s="1"/>
  <c r="Q108" i="16"/>
  <c r="Q114" i="16" s="1"/>
  <c r="P108" i="16"/>
  <c r="P114" i="16" s="1"/>
  <c r="O108" i="16"/>
  <c r="O114" i="16" s="1"/>
  <c r="N108" i="16"/>
  <c r="N114" i="16" s="1"/>
  <c r="M108" i="16"/>
  <c r="M114" i="16" s="1"/>
  <c r="L108" i="16"/>
  <c r="L114" i="16" s="1"/>
  <c r="K108" i="16"/>
  <c r="K114" i="16" s="1"/>
  <c r="J108" i="16"/>
  <c r="J114" i="16" s="1"/>
  <c r="I108" i="16"/>
  <c r="H108" i="16"/>
  <c r="H114" i="16" s="1"/>
  <c r="G108" i="16"/>
  <c r="G114" i="16" s="1"/>
  <c r="R107" i="16"/>
  <c r="Q107" i="16"/>
  <c r="P107" i="16"/>
  <c r="O107" i="16"/>
  <c r="N107" i="16"/>
  <c r="M107" i="16"/>
  <c r="L107" i="16"/>
  <c r="K107" i="16"/>
  <c r="J107" i="16"/>
  <c r="I107" i="16"/>
  <c r="H107" i="16"/>
  <c r="G107" i="16"/>
  <c r="R106" i="16"/>
  <c r="Q106" i="16"/>
  <c r="P106" i="16"/>
  <c r="O106" i="16"/>
  <c r="N106" i="16"/>
  <c r="M106" i="16"/>
  <c r="L106" i="16"/>
  <c r="K106" i="16"/>
  <c r="J106" i="16"/>
  <c r="I106" i="16"/>
  <c r="H106" i="16"/>
  <c r="G106" i="16"/>
  <c r="R105" i="16"/>
  <c r="Q105" i="16"/>
  <c r="P105" i="16"/>
  <c r="O105" i="16"/>
  <c r="N105" i="16"/>
  <c r="M105" i="16"/>
  <c r="L105" i="16"/>
  <c r="K105" i="16"/>
  <c r="J105" i="16"/>
  <c r="I105" i="16"/>
  <c r="H105" i="16"/>
  <c r="G105" i="16"/>
  <c r="R104" i="16"/>
  <c r="Q104" i="16"/>
  <c r="P104" i="16"/>
  <c r="O104" i="16"/>
  <c r="N104" i="16"/>
  <c r="M104" i="16"/>
  <c r="L104" i="16"/>
  <c r="K104" i="16"/>
  <c r="J104" i="16"/>
  <c r="I104" i="16"/>
  <c r="H104" i="16"/>
  <c r="G104" i="16"/>
  <c r="R103" i="16"/>
  <c r="Q103" i="16"/>
  <c r="P103" i="16"/>
  <c r="O103" i="16"/>
  <c r="N103" i="16"/>
  <c r="M103" i="16"/>
  <c r="L103" i="16"/>
  <c r="K103" i="16"/>
  <c r="J103" i="16"/>
  <c r="I103" i="16"/>
  <c r="H103" i="16"/>
  <c r="G103" i="16"/>
  <c r="R102" i="16"/>
  <c r="Q102" i="16"/>
  <c r="P102" i="16"/>
  <c r="O102" i="16"/>
  <c r="N102" i="16"/>
  <c r="M102" i="16"/>
  <c r="L102" i="16"/>
  <c r="K102" i="16"/>
  <c r="J102" i="16"/>
  <c r="I102" i="16"/>
  <c r="H102" i="16"/>
  <c r="G102" i="16"/>
  <c r="R101" i="16"/>
  <c r="Q101" i="16"/>
  <c r="P101" i="16"/>
  <c r="O101" i="16"/>
  <c r="N101" i="16"/>
  <c r="M101" i="16"/>
  <c r="L101" i="16"/>
  <c r="K101" i="16"/>
  <c r="J101" i="16"/>
  <c r="I101" i="16"/>
  <c r="H101" i="16"/>
  <c r="G101" i="16"/>
  <c r="R100" i="16"/>
  <c r="Q100" i="16"/>
  <c r="P100" i="16"/>
  <c r="O100" i="16"/>
  <c r="N100" i="16"/>
  <c r="M100" i="16"/>
  <c r="L100" i="16"/>
  <c r="K100" i="16"/>
  <c r="J100" i="16"/>
  <c r="I100" i="16"/>
  <c r="H100" i="16"/>
  <c r="G100" i="16"/>
  <c r="R99" i="16"/>
  <c r="Q99" i="16"/>
  <c r="P99" i="16"/>
  <c r="O99" i="16"/>
  <c r="N99" i="16"/>
  <c r="M99" i="16"/>
  <c r="L99" i="16"/>
  <c r="K99" i="16"/>
  <c r="J99" i="16"/>
  <c r="I99" i="16"/>
  <c r="H99" i="16"/>
  <c r="G99" i="16"/>
  <c r="R98" i="16"/>
  <c r="Q98" i="16"/>
  <c r="P98" i="16"/>
  <c r="O98" i="16"/>
  <c r="N98" i="16"/>
  <c r="M98" i="16"/>
  <c r="L98" i="16"/>
  <c r="K98" i="16"/>
  <c r="J98" i="16"/>
  <c r="I98" i="16"/>
  <c r="H98" i="16"/>
  <c r="G98" i="16"/>
  <c r="R97" i="16"/>
  <c r="Q97" i="16"/>
  <c r="P97" i="16"/>
  <c r="O97" i="16"/>
  <c r="N97" i="16"/>
  <c r="M97" i="16"/>
  <c r="L97" i="16"/>
  <c r="K97" i="16"/>
  <c r="J97" i="16"/>
  <c r="I97" i="16"/>
  <c r="H97" i="16"/>
  <c r="G97" i="16"/>
  <c r="R86" i="16"/>
  <c r="R91" i="16" s="1"/>
  <c r="Q86" i="16"/>
  <c r="Q91" i="16" s="1"/>
  <c r="P86" i="16"/>
  <c r="P91" i="16" s="1"/>
  <c r="O86" i="16"/>
  <c r="O91" i="16" s="1"/>
  <c r="N86" i="16"/>
  <c r="N91" i="16" s="1"/>
  <c r="M86" i="16"/>
  <c r="M91" i="16" s="1"/>
  <c r="L86" i="16"/>
  <c r="L91" i="16" s="1"/>
  <c r="K86" i="16"/>
  <c r="K91" i="16" s="1"/>
  <c r="J91" i="16"/>
  <c r="I86" i="16"/>
  <c r="I91" i="16" s="1"/>
  <c r="H86" i="16"/>
  <c r="H91" i="16" s="1"/>
  <c r="G86" i="16"/>
  <c r="G91" i="16" s="1"/>
  <c r="R85" i="16"/>
  <c r="Q85" i="16"/>
  <c r="P85" i="16"/>
  <c r="O85" i="16"/>
  <c r="N85" i="16"/>
  <c r="M85" i="16"/>
  <c r="L85" i="16"/>
  <c r="K85" i="16"/>
  <c r="I85" i="16"/>
  <c r="H85" i="16"/>
  <c r="G85" i="16"/>
  <c r="R84" i="16"/>
  <c r="Q84" i="16"/>
  <c r="P84" i="16"/>
  <c r="O84" i="16"/>
  <c r="N84" i="16"/>
  <c r="M84" i="16"/>
  <c r="L84" i="16"/>
  <c r="K84" i="16"/>
  <c r="I84" i="16"/>
  <c r="H84" i="16"/>
  <c r="G84" i="16"/>
  <c r="R83" i="16"/>
  <c r="Q83" i="16"/>
  <c r="P83" i="16"/>
  <c r="O83" i="16"/>
  <c r="N83" i="16"/>
  <c r="M83" i="16"/>
  <c r="L83" i="16"/>
  <c r="K83" i="16"/>
  <c r="I83" i="16"/>
  <c r="H83" i="16"/>
  <c r="G83" i="16"/>
  <c r="R82" i="16"/>
  <c r="Q82" i="16"/>
  <c r="P82" i="16"/>
  <c r="O82" i="16"/>
  <c r="N82" i="16"/>
  <c r="M82" i="16"/>
  <c r="L82" i="16"/>
  <c r="K82" i="16"/>
  <c r="I82" i="16"/>
  <c r="H82" i="16"/>
  <c r="G82" i="16"/>
  <c r="R81" i="16"/>
  <c r="Q81" i="16"/>
  <c r="P81" i="16"/>
  <c r="O81" i="16"/>
  <c r="N81" i="16"/>
  <c r="M81" i="16"/>
  <c r="L81" i="16"/>
  <c r="K81" i="16"/>
  <c r="I81" i="16"/>
  <c r="H81" i="16"/>
  <c r="G81" i="16"/>
  <c r="R80" i="16"/>
  <c r="Q80" i="16"/>
  <c r="P80" i="16"/>
  <c r="O80" i="16"/>
  <c r="N80" i="16"/>
  <c r="M80" i="16"/>
  <c r="L80" i="16"/>
  <c r="K80" i="16"/>
  <c r="I80" i="16"/>
  <c r="H80" i="16"/>
  <c r="G80" i="16"/>
  <c r="R79" i="16"/>
  <c r="Q79" i="16"/>
  <c r="P79" i="16"/>
  <c r="O79" i="16"/>
  <c r="N79" i="16"/>
  <c r="M79" i="16"/>
  <c r="L79" i="16"/>
  <c r="K79" i="16"/>
  <c r="I79" i="16"/>
  <c r="H79" i="16"/>
  <c r="G79" i="16"/>
  <c r="R78" i="16"/>
  <c r="Q78" i="16"/>
  <c r="P78" i="16"/>
  <c r="O78" i="16"/>
  <c r="N78" i="16"/>
  <c r="M78" i="16"/>
  <c r="L78" i="16"/>
  <c r="K78" i="16"/>
  <c r="I78" i="16"/>
  <c r="H78" i="16"/>
  <c r="G78" i="16"/>
  <c r="R77" i="16"/>
  <c r="Q77" i="16"/>
  <c r="P77" i="16"/>
  <c r="O77" i="16"/>
  <c r="N77" i="16"/>
  <c r="M77" i="16"/>
  <c r="L77" i="16"/>
  <c r="K77" i="16"/>
  <c r="I77" i="16"/>
  <c r="H77" i="16"/>
  <c r="G77" i="16"/>
  <c r="R76" i="16"/>
  <c r="Q76" i="16"/>
  <c r="P76" i="16"/>
  <c r="O76" i="16"/>
  <c r="N76" i="16"/>
  <c r="M76" i="16"/>
  <c r="L76" i="16"/>
  <c r="K76" i="16"/>
  <c r="I76" i="16"/>
  <c r="H76" i="16"/>
  <c r="G76" i="16"/>
  <c r="R75" i="16"/>
  <c r="Q75" i="16"/>
  <c r="P75" i="16"/>
  <c r="O75" i="16"/>
  <c r="N75" i="16"/>
  <c r="M75" i="16"/>
  <c r="L75" i="16"/>
  <c r="K75" i="16"/>
  <c r="I75" i="16"/>
  <c r="H75" i="16"/>
  <c r="G75" i="16"/>
  <c r="I44" i="16"/>
  <c r="H44" i="16"/>
  <c r="G44" i="16"/>
  <c r="I43" i="16"/>
  <c r="H43" i="16"/>
  <c r="G43" i="16"/>
  <c r="I42" i="16"/>
  <c r="H42" i="16"/>
  <c r="G42" i="16"/>
  <c r="I41" i="16"/>
  <c r="H41" i="16"/>
  <c r="G41" i="16"/>
  <c r="I40" i="16"/>
  <c r="H40" i="16"/>
  <c r="G40" i="16"/>
  <c r="I39" i="16"/>
  <c r="H39" i="16"/>
  <c r="G39" i="16"/>
  <c r="I38" i="16"/>
  <c r="H38" i="16"/>
  <c r="G38" i="16"/>
  <c r="I37" i="16"/>
  <c r="H37" i="16"/>
  <c r="G37" i="16"/>
  <c r="I36" i="16"/>
  <c r="H36" i="16"/>
  <c r="G36" i="16"/>
  <c r="I35" i="16"/>
  <c r="H35" i="16"/>
  <c r="G35" i="16"/>
  <c r="I34" i="16"/>
  <c r="H34" i="16"/>
  <c r="G34" i="16"/>
  <c r="I33" i="16"/>
  <c r="H33" i="16"/>
  <c r="G33" i="16"/>
  <c r="I22" i="16"/>
  <c r="H22" i="16"/>
  <c r="G22" i="16"/>
  <c r="I21" i="16"/>
  <c r="H21" i="16"/>
  <c r="G21" i="16"/>
  <c r="I20" i="16"/>
  <c r="H20" i="16"/>
  <c r="G20" i="16"/>
  <c r="I19" i="16"/>
  <c r="H19" i="16"/>
  <c r="G19" i="16"/>
  <c r="I18" i="16"/>
  <c r="H18" i="16"/>
  <c r="G18" i="16"/>
  <c r="I17" i="16"/>
  <c r="H17" i="16"/>
  <c r="G17" i="16"/>
  <c r="I16" i="16"/>
  <c r="H16" i="16"/>
  <c r="G16" i="16"/>
  <c r="I15" i="16"/>
  <c r="H15" i="16"/>
  <c r="G15" i="16"/>
  <c r="I14" i="16"/>
  <c r="H14" i="16"/>
  <c r="G14" i="16"/>
  <c r="I13" i="16"/>
  <c r="H13" i="16"/>
  <c r="G13" i="16"/>
  <c r="I12" i="16"/>
  <c r="H12" i="16"/>
  <c r="G12" i="16"/>
  <c r="I11" i="16"/>
  <c r="H11" i="16"/>
  <c r="G11" i="16"/>
  <c r="E97" i="16"/>
  <c r="E108" i="16"/>
  <c r="E114" i="16" s="1"/>
  <c r="E107" i="16"/>
  <c r="E106" i="16"/>
  <c r="E105" i="16"/>
  <c r="E104" i="16"/>
  <c r="E103" i="16"/>
  <c r="E102" i="16"/>
  <c r="E101" i="16"/>
  <c r="E100" i="16"/>
  <c r="E99" i="16"/>
  <c r="E98" i="16"/>
  <c r="E86" i="16"/>
  <c r="E91" i="16" s="1"/>
  <c r="E85" i="16"/>
  <c r="E84" i="16"/>
  <c r="E83" i="16"/>
  <c r="E82" i="16"/>
  <c r="E81" i="16"/>
  <c r="E80" i="16"/>
  <c r="E79" i="16"/>
  <c r="E78" i="16"/>
  <c r="E77" i="16"/>
  <c r="E76" i="16"/>
  <c r="E44" i="16"/>
  <c r="E43" i="16"/>
  <c r="E42" i="16"/>
  <c r="E41" i="16"/>
  <c r="E40" i="16"/>
  <c r="E39" i="16"/>
  <c r="E38" i="16"/>
  <c r="E37" i="16"/>
  <c r="E36" i="16"/>
  <c r="E35" i="16"/>
  <c r="E34" i="16"/>
  <c r="E75" i="16"/>
  <c r="E33" i="16"/>
  <c r="E22" i="16"/>
  <c r="E21" i="16"/>
  <c r="E20" i="16"/>
  <c r="E19" i="16"/>
  <c r="E18" i="16"/>
  <c r="E17" i="16"/>
  <c r="E16" i="16"/>
  <c r="E15" i="16"/>
  <c r="E14" i="16"/>
  <c r="E13" i="16"/>
  <c r="E12" i="16"/>
  <c r="E11" i="16"/>
  <c r="E6" i="16"/>
  <c r="E3" i="16"/>
  <c r="E2" i="16"/>
  <c r="I125" i="24" l="1"/>
  <c r="I125" i="23"/>
  <c r="I14" i="23"/>
  <c r="I14" i="24"/>
  <c r="I125" i="22"/>
  <c r="I125" i="21"/>
  <c r="I14" i="21"/>
  <c r="I14" i="22"/>
  <c r="J188" i="24"/>
  <c r="J188" i="23"/>
  <c r="J171" i="24"/>
  <c r="J171" i="23"/>
  <c r="J188" i="22"/>
  <c r="J188" i="21"/>
  <c r="J171" i="22"/>
  <c r="J171" i="21"/>
  <c r="J13" i="24"/>
  <c r="J15" i="24" s="1"/>
  <c r="J23" i="24" s="1"/>
  <c r="J24" i="24" s="1"/>
  <c r="J18" i="24"/>
  <c r="J124" i="24"/>
  <c r="J126" i="24" s="1"/>
  <c r="J129" i="24" s="1"/>
  <c r="J130" i="24" s="1"/>
  <c r="J124" i="23"/>
  <c r="J126" i="23" s="1"/>
  <c r="J129" i="23" s="1"/>
  <c r="J130" i="23" s="1"/>
  <c r="J124" i="22"/>
  <c r="J126" i="22" s="1"/>
  <c r="J129" i="22" s="1"/>
  <c r="J130" i="22" s="1"/>
  <c r="J68" i="24"/>
  <c r="J70" i="24" s="1"/>
  <c r="J74" i="24" s="1"/>
  <c r="J75" i="24" s="1"/>
  <c r="J18" i="23"/>
  <c r="J68" i="22"/>
  <c r="J70" i="22" s="1"/>
  <c r="J74" i="22" s="1"/>
  <c r="J75" i="22" s="1"/>
  <c r="J13" i="23"/>
  <c r="J15" i="23" s="1"/>
  <c r="J23" i="23" s="1"/>
  <c r="J24" i="23" s="1"/>
  <c r="J68" i="21"/>
  <c r="J70" i="21" s="1"/>
  <c r="J74" i="21" s="1"/>
  <c r="J75" i="21" s="1"/>
  <c r="J18" i="21"/>
  <c r="J18" i="22"/>
  <c r="J13" i="22"/>
  <c r="J15" i="22" s="1"/>
  <c r="J23" i="22" s="1"/>
  <c r="J24" i="22" s="1"/>
  <c r="J13" i="21"/>
  <c r="J15" i="21" s="1"/>
  <c r="J23" i="21" s="1"/>
  <c r="J24" i="21" s="1"/>
  <c r="J68" i="23"/>
  <c r="J70" i="23" s="1"/>
  <c r="J74" i="23" s="1"/>
  <c r="J75" i="23" s="1"/>
  <c r="J124" i="21"/>
  <c r="J126" i="21" s="1"/>
  <c r="J129" i="21" s="1"/>
  <c r="J130" i="21" s="1"/>
  <c r="J124" i="12"/>
  <c r="J188" i="12"/>
  <c r="J190" i="12" s="1"/>
  <c r="J200" i="12" s="1"/>
  <c r="J171" i="12"/>
  <c r="J68" i="12"/>
  <c r="J13" i="12"/>
  <c r="J18" i="12"/>
  <c r="I14" i="12"/>
  <c r="I125" i="12"/>
  <c r="P110" i="16"/>
  <c r="P115" i="16" s="1"/>
  <c r="P88" i="16"/>
  <c r="P92" i="16" s="1"/>
  <c r="Q110" i="16"/>
  <c r="Q115" i="16" s="1"/>
  <c r="N110" i="16"/>
  <c r="N115" i="16" s="1"/>
  <c r="K110" i="16"/>
  <c r="K115" i="16" s="1"/>
  <c r="J88" i="16"/>
  <c r="J92" i="16" s="1"/>
  <c r="R88" i="16"/>
  <c r="R92" i="16" s="1"/>
  <c r="J110" i="16"/>
  <c r="J115" i="16" s="1"/>
  <c r="R110" i="16"/>
  <c r="L110" i="16"/>
  <c r="L115" i="16" s="1"/>
  <c r="M110" i="16"/>
  <c r="M115" i="16" s="1"/>
  <c r="O88" i="16"/>
  <c r="O92" i="16" s="1"/>
  <c r="O110" i="16"/>
  <c r="O115" i="16" s="1"/>
  <c r="E50" i="16"/>
  <c r="G50" i="16"/>
  <c r="H50" i="16"/>
  <c r="I50" i="16"/>
  <c r="M88" i="16"/>
  <c r="M92" i="16" s="1"/>
  <c r="N88" i="16"/>
  <c r="N92" i="16" s="1"/>
  <c r="E27" i="16"/>
  <c r="H27" i="16"/>
  <c r="Q88" i="16"/>
  <c r="Q92" i="16" s="1"/>
  <c r="I27" i="16"/>
  <c r="K88" i="16"/>
  <c r="K92" i="16" s="1"/>
  <c r="L88" i="16"/>
  <c r="L92" i="16" s="1"/>
  <c r="G27" i="16"/>
  <c r="J61" i="16"/>
  <c r="J70" i="16"/>
  <c r="J66" i="16"/>
  <c r="R22" i="16"/>
  <c r="Q22" i="16"/>
  <c r="P22" i="16"/>
  <c r="O22" i="16"/>
  <c r="N22" i="16"/>
  <c r="M22" i="16"/>
  <c r="L22" i="16"/>
  <c r="K22" i="16"/>
  <c r="R21" i="16"/>
  <c r="Q21" i="16"/>
  <c r="P21" i="16"/>
  <c r="O21" i="16"/>
  <c r="N21" i="16"/>
  <c r="M21" i="16"/>
  <c r="L21" i="16"/>
  <c r="K21" i="16"/>
  <c r="R20" i="16"/>
  <c r="Q20" i="16"/>
  <c r="P20" i="16"/>
  <c r="O20" i="16"/>
  <c r="N20" i="16"/>
  <c r="M20" i="16"/>
  <c r="L20" i="16"/>
  <c r="K20" i="16"/>
  <c r="R19" i="16"/>
  <c r="Q19" i="16"/>
  <c r="P19" i="16"/>
  <c r="O19" i="16"/>
  <c r="N19" i="16"/>
  <c r="M19" i="16"/>
  <c r="L19" i="16"/>
  <c r="K19" i="16"/>
  <c r="R18" i="16"/>
  <c r="Q18" i="16"/>
  <c r="P18" i="16"/>
  <c r="O18" i="16"/>
  <c r="N18" i="16"/>
  <c r="M18" i="16"/>
  <c r="L18" i="16"/>
  <c r="K18" i="16"/>
  <c r="R17" i="16"/>
  <c r="Q17" i="16"/>
  <c r="P17" i="16"/>
  <c r="O17" i="16"/>
  <c r="N17" i="16"/>
  <c r="M17" i="16"/>
  <c r="L17" i="16"/>
  <c r="K17" i="16"/>
  <c r="R16" i="16"/>
  <c r="Q16" i="16"/>
  <c r="P16" i="16"/>
  <c r="O16" i="16"/>
  <c r="N16" i="16"/>
  <c r="M16" i="16"/>
  <c r="L16" i="16"/>
  <c r="K16" i="16"/>
  <c r="R15" i="16"/>
  <c r="Q15" i="16"/>
  <c r="P15" i="16"/>
  <c r="O15" i="16"/>
  <c r="N15" i="16"/>
  <c r="M15" i="16"/>
  <c r="L15" i="16"/>
  <c r="K15" i="16"/>
  <c r="R14" i="16"/>
  <c r="Q14" i="16"/>
  <c r="P14" i="16"/>
  <c r="O14" i="16"/>
  <c r="N14" i="16"/>
  <c r="M14" i="16"/>
  <c r="L14" i="16"/>
  <c r="K14" i="16"/>
  <c r="R13" i="16"/>
  <c r="Q13" i="16"/>
  <c r="P13" i="16"/>
  <c r="O13" i="16"/>
  <c r="N13" i="16"/>
  <c r="M13" i="16"/>
  <c r="L13" i="16"/>
  <c r="K13" i="16"/>
  <c r="R12" i="16"/>
  <c r="Q12" i="16"/>
  <c r="P12" i="16"/>
  <c r="O12" i="16"/>
  <c r="N12" i="16"/>
  <c r="M12" i="16"/>
  <c r="L12" i="16"/>
  <c r="K12" i="16"/>
  <c r="R11" i="16"/>
  <c r="Q11" i="16"/>
  <c r="P11" i="16"/>
  <c r="O11" i="16"/>
  <c r="N11" i="16"/>
  <c r="M11" i="16"/>
  <c r="L11" i="16"/>
  <c r="K11" i="16"/>
  <c r="R44" i="16"/>
  <c r="Q44" i="16"/>
  <c r="P44" i="16"/>
  <c r="O44" i="16"/>
  <c r="N44" i="16"/>
  <c r="M44" i="16"/>
  <c r="L44" i="16"/>
  <c r="K44" i="16"/>
  <c r="J44" i="16"/>
  <c r="R43" i="16"/>
  <c r="Q43" i="16"/>
  <c r="P43" i="16"/>
  <c r="O43" i="16"/>
  <c r="N43" i="16"/>
  <c r="M43" i="16"/>
  <c r="L43" i="16"/>
  <c r="K43" i="16"/>
  <c r="J43" i="16"/>
  <c r="R42" i="16"/>
  <c r="Q42" i="16"/>
  <c r="P42" i="16"/>
  <c r="O42" i="16"/>
  <c r="N42" i="16"/>
  <c r="M42" i="16"/>
  <c r="L42" i="16"/>
  <c r="K42" i="16"/>
  <c r="J42" i="16"/>
  <c r="R41" i="16"/>
  <c r="Q41" i="16"/>
  <c r="P41" i="16"/>
  <c r="O41" i="16"/>
  <c r="N41" i="16"/>
  <c r="M41" i="16"/>
  <c r="L41" i="16"/>
  <c r="K41" i="16"/>
  <c r="J41" i="16"/>
  <c r="R40" i="16"/>
  <c r="Q40" i="16"/>
  <c r="P40" i="16"/>
  <c r="O40" i="16"/>
  <c r="N40" i="16"/>
  <c r="M40" i="16"/>
  <c r="L40" i="16"/>
  <c r="K40" i="16"/>
  <c r="J40" i="16"/>
  <c r="R39" i="16"/>
  <c r="Q39" i="16"/>
  <c r="P39" i="16"/>
  <c r="O39" i="16"/>
  <c r="N39" i="16"/>
  <c r="M39" i="16"/>
  <c r="L39" i="16"/>
  <c r="K39" i="16"/>
  <c r="J39" i="16"/>
  <c r="R38" i="16"/>
  <c r="Q38" i="16"/>
  <c r="P38" i="16"/>
  <c r="O38" i="16"/>
  <c r="N38" i="16"/>
  <c r="M38" i="16"/>
  <c r="L38" i="16"/>
  <c r="K38" i="16"/>
  <c r="J38" i="16"/>
  <c r="R37" i="16"/>
  <c r="Q37" i="16"/>
  <c r="P37" i="16"/>
  <c r="O37" i="16"/>
  <c r="N37" i="16"/>
  <c r="M37" i="16"/>
  <c r="L37" i="16"/>
  <c r="K37" i="16"/>
  <c r="J37" i="16"/>
  <c r="R36" i="16"/>
  <c r="Q36" i="16"/>
  <c r="P36" i="16"/>
  <c r="O36" i="16"/>
  <c r="N36" i="16"/>
  <c r="M36" i="16"/>
  <c r="L36" i="16"/>
  <c r="K36" i="16"/>
  <c r="J36" i="16"/>
  <c r="R35" i="16"/>
  <c r="Q35" i="16"/>
  <c r="P35" i="16"/>
  <c r="O35" i="16"/>
  <c r="N35" i="16"/>
  <c r="M35" i="16"/>
  <c r="L35" i="16"/>
  <c r="K35" i="16"/>
  <c r="J35" i="16"/>
  <c r="R34" i="16"/>
  <c r="Q34" i="16"/>
  <c r="P34" i="16"/>
  <c r="O34" i="16"/>
  <c r="N34" i="16"/>
  <c r="M34" i="16"/>
  <c r="L34" i="16"/>
  <c r="K34" i="16"/>
  <c r="J34" i="16"/>
  <c r="R33" i="16"/>
  <c r="Q33" i="16"/>
  <c r="P33" i="16"/>
  <c r="O33" i="16"/>
  <c r="N33" i="16"/>
  <c r="M33" i="16"/>
  <c r="L33" i="16"/>
  <c r="K33" i="16"/>
  <c r="J33" i="16"/>
  <c r="J86" i="22" l="1"/>
  <c r="J91" i="22" s="1"/>
  <c r="J79" i="22"/>
  <c r="J172" i="21"/>
  <c r="J173" i="21"/>
  <c r="J86" i="23"/>
  <c r="J91" i="23" s="1"/>
  <c r="J79" i="23"/>
  <c r="J173" i="22"/>
  <c r="J172" i="22"/>
  <c r="J28" i="21"/>
  <c r="J40" i="21"/>
  <c r="J35" i="21"/>
  <c r="J86" i="24"/>
  <c r="J91" i="24" s="1"/>
  <c r="J79" i="24"/>
  <c r="J194" i="21"/>
  <c r="J190" i="21"/>
  <c r="J192" i="21"/>
  <c r="J189" i="21"/>
  <c r="J191" i="21"/>
  <c r="J193" i="21"/>
  <c r="J40" i="22"/>
  <c r="J28" i="22"/>
  <c r="J35" i="22"/>
  <c r="J146" i="22"/>
  <c r="J141" i="22"/>
  <c r="J134" i="22"/>
  <c r="J194" i="22"/>
  <c r="J189" i="22"/>
  <c r="J193" i="22"/>
  <c r="J191" i="22"/>
  <c r="J190" i="22"/>
  <c r="J192" i="22"/>
  <c r="J134" i="23"/>
  <c r="J146" i="23"/>
  <c r="J141" i="23"/>
  <c r="J173" i="23"/>
  <c r="J172" i="23"/>
  <c r="J146" i="24"/>
  <c r="J134" i="24"/>
  <c r="J141" i="24"/>
  <c r="J173" i="24"/>
  <c r="J172" i="24"/>
  <c r="J79" i="21"/>
  <c r="J86" i="21"/>
  <c r="J91" i="21" s="1"/>
  <c r="J194" i="23"/>
  <c r="J189" i="23"/>
  <c r="J191" i="23"/>
  <c r="J190" i="23"/>
  <c r="J193" i="23"/>
  <c r="J192" i="23"/>
  <c r="J141" i="21"/>
  <c r="J134" i="21"/>
  <c r="J146" i="21"/>
  <c r="J35" i="23"/>
  <c r="J40" i="23"/>
  <c r="J28" i="23"/>
  <c r="J40" i="24"/>
  <c r="J28" i="24"/>
  <c r="J35" i="24"/>
  <c r="J194" i="24"/>
  <c r="J189" i="24"/>
  <c r="J193" i="24"/>
  <c r="J190" i="24"/>
  <c r="J192" i="24"/>
  <c r="J191" i="24"/>
  <c r="J192" i="12"/>
  <c r="J197" i="12" s="1"/>
  <c r="J191" i="12"/>
  <c r="J204" i="12" s="1"/>
  <c r="J193" i="12"/>
  <c r="J201" i="12" s="1"/>
  <c r="J202" i="12" s="1"/>
  <c r="J194" i="12"/>
  <c r="J205" i="12" s="1"/>
  <c r="J189" i="12"/>
  <c r="J196" i="12" s="1"/>
  <c r="J173" i="12"/>
  <c r="J172" i="12"/>
  <c r="O46" i="16"/>
  <c r="N46" i="16"/>
  <c r="P46" i="16"/>
  <c r="Q46" i="16"/>
  <c r="J46" i="16"/>
  <c r="R46" i="16"/>
  <c r="K46" i="16"/>
  <c r="L46" i="16"/>
  <c r="M46" i="16"/>
  <c r="K24" i="16"/>
  <c r="K28" i="16" s="1"/>
  <c r="J24" i="16"/>
  <c r="R24" i="16"/>
  <c r="R28" i="16" s="1"/>
  <c r="L24" i="16"/>
  <c r="L28" i="16" s="1"/>
  <c r="M24" i="16"/>
  <c r="M28" i="16" s="1"/>
  <c r="N24" i="16"/>
  <c r="N28" i="16" s="1"/>
  <c r="O24" i="16"/>
  <c r="O28" i="16" s="1"/>
  <c r="P24" i="16"/>
  <c r="P28" i="16" s="1"/>
  <c r="Q24" i="16"/>
  <c r="Q28" i="16" s="1"/>
  <c r="Q112" i="16"/>
  <c r="R111" i="16"/>
  <c r="R115" i="16"/>
  <c r="R112" i="16"/>
  <c r="P112" i="16"/>
  <c r="P111" i="16"/>
  <c r="O111" i="16"/>
  <c r="O112" i="16"/>
  <c r="N112" i="16"/>
  <c r="N111" i="16"/>
  <c r="M112" i="16"/>
  <c r="M111" i="16"/>
  <c r="L112" i="16"/>
  <c r="L111" i="16"/>
  <c r="K112" i="16"/>
  <c r="K111" i="16"/>
  <c r="Q111" i="16"/>
  <c r="P89" i="16"/>
  <c r="P130" i="16" s="1"/>
  <c r="L50" i="16"/>
  <c r="M50" i="16"/>
  <c r="P50" i="16"/>
  <c r="O50" i="16"/>
  <c r="Q50" i="16"/>
  <c r="N50" i="16"/>
  <c r="J50" i="16"/>
  <c r="R50" i="16"/>
  <c r="K50" i="16"/>
  <c r="Q89" i="16"/>
  <c r="Q130" i="16" s="1"/>
  <c r="L89" i="16"/>
  <c r="L130" i="16" s="1"/>
  <c r="O89" i="16"/>
  <c r="O130" i="16" s="1"/>
  <c r="N89" i="16"/>
  <c r="N130" i="16" s="1"/>
  <c r="K89" i="16"/>
  <c r="K130" i="16" s="1"/>
  <c r="R89" i="16"/>
  <c r="R130" i="16" s="1"/>
  <c r="M89" i="16"/>
  <c r="M130" i="16" s="1"/>
  <c r="R27" i="16"/>
  <c r="K27" i="16"/>
  <c r="Q27" i="16"/>
  <c r="J27" i="16"/>
  <c r="L27" i="16"/>
  <c r="M27" i="16"/>
  <c r="N27" i="16"/>
  <c r="O27" i="16"/>
  <c r="P27" i="16"/>
  <c r="A1" i="16"/>
  <c r="D8" i="13" s="1"/>
  <c r="K47" i="16" l="1"/>
  <c r="J28" i="16"/>
  <c r="J174" i="22"/>
  <c r="J176" i="22" s="1"/>
  <c r="J174" i="23"/>
  <c r="J176" i="23" s="1"/>
  <c r="J174" i="21"/>
  <c r="J176" i="21" s="1"/>
  <c r="J204" i="24"/>
  <c r="J201" i="23"/>
  <c r="J197" i="21"/>
  <c r="J197" i="24"/>
  <c r="J200" i="23"/>
  <c r="J197" i="22"/>
  <c r="J200" i="21"/>
  <c r="J200" i="24"/>
  <c r="J204" i="23"/>
  <c r="J200" i="22"/>
  <c r="J205" i="21"/>
  <c r="J201" i="24"/>
  <c r="J196" i="23"/>
  <c r="J204" i="22"/>
  <c r="J196" i="24"/>
  <c r="J205" i="23"/>
  <c r="J201" i="22"/>
  <c r="J205" i="24"/>
  <c r="J196" i="22"/>
  <c r="J201" i="21"/>
  <c r="J205" i="22"/>
  <c r="J204" i="21"/>
  <c r="J197" i="23"/>
  <c r="J174" i="24"/>
  <c r="J176" i="24" s="1"/>
  <c r="J196" i="21"/>
  <c r="J219" i="12"/>
  <c r="J174" i="12"/>
  <c r="J176" i="12" s="1"/>
  <c r="J198" i="12"/>
  <c r="J206" i="12"/>
  <c r="L125" i="16"/>
  <c r="L134" i="16"/>
  <c r="M125" i="16"/>
  <c r="M134" i="16"/>
  <c r="P125" i="16"/>
  <c r="P134" i="16"/>
  <c r="R125" i="16"/>
  <c r="R134" i="16"/>
  <c r="N125" i="16"/>
  <c r="N134" i="16"/>
  <c r="O125" i="16"/>
  <c r="O134" i="16"/>
  <c r="K125" i="16"/>
  <c r="K134" i="16"/>
  <c r="Q125" i="16"/>
  <c r="Q134" i="16"/>
  <c r="O51" i="16"/>
  <c r="M51" i="16"/>
  <c r="N51" i="16"/>
  <c r="L51" i="16"/>
  <c r="K51" i="16"/>
  <c r="J51" i="16"/>
  <c r="Q51" i="16"/>
  <c r="P51" i="16"/>
  <c r="R51" i="16"/>
  <c r="P25" i="16"/>
  <c r="M48" i="16"/>
  <c r="M47" i="16"/>
  <c r="Q48" i="16"/>
  <c r="Q47" i="16"/>
  <c r="L48" i="16"/>
  <c r="L47" i="16"/>
  <c r="R48" i="16"/>
  <c r="R47" i="16"/>
  <c r="P48" i="16"/>
  <c r="P47" i="16"/>
  <c r="O48" i="16"/>
  <c r="O47" i="16"/>
  <c r="N48" i="16"/>
  <c r="N47" i="16"/>
  <c r="K48" i="16"/>
  <c r="K25" i="16"/>
  <c r="O25" i="16"/>
  <c r="L25" i="16"/>
  <c r="R25" i="16"/>
  <c r="M25" i="16"/>
  <c r="N25" i="16"/>
  <c r="Q25" i="16"/>
  <c r="J202" i="22" l="1"/>
  <c r="J219" i="22" s="1"/>
  <c r="J206" i="24"/>
  <c r="J202" i="24"/>
  <c r="J219" i="24" s="1"/>
  <c r="K18" i="24"/>
  <c r="K68" i="23"/>
  <c r="K124" i="24"/>
  <c r="K124" i="23"/>
  <c r="K13" i="23"/>
  <c r="K18" i="22"/>
  <c r="K68" i="24"/>
  <c r="K18" i="23"/>
  <c r="K13" i="24"/>
  <c r="K68" i="22"/>
  <c r="K124" i="22"/>
  <c r="K18" i="21"/>
  <c r="K68" i="21"/>
  <c r="K13" i="22"/>
  <c r="K13" i="21"/>
  <c r="K124" i="21"/>
  <c r="R13" i="24"/>
  <c r="R18" i="24"/>
  <c r="R124" i="24"/>
  <c r="R124" i="23"/>
  <c r="R124" i="22"/>
  <c r="R68" i="23"/>
  <c r="R18" i="23"/>
  <c r="R68" i="22"/>
  <c r="R13" i="23"/>
  <c r="R13" i="22"/>
  <c r="R68" i="24"/>
  <c r="R18" i="21"/>
  <c r="R68" i="21"/>
  <c r="R124" i="21"/>
  <c r="R13" i="21"/>
  <c r="R18" i="22"/>
  <c r="K188" i="23"/>
  <c r="K171" i="23"/>
  <c r="K171" i="24"/>
  <c r="K188" i="21"/>
  <c r="K171" i="22"/>
  <c r="K188" i="24"/>
  <c r="K188" i="22"/>
  <c r="K171" i="21"/>
  <c r="N171" i="24"/>
  <c r="N171" i="23"/>
  <c r="N188" i="23"/>
  <c r="N171" i="22"/>
  <c r="N188" i="24"/>
  <c r="N188" i="22"/>
  <c r="N171" i="21"/>
  <c r="N188" i="21"/>
  <c r="L188" i="23"/>
  <c r="L188" i="24"/>
  <c r="L188" i="22"/>
  <c r="L171" i="22"/>
  <c r="L171" i="23"/>
  <c r="L171" i="21"/>
  <c r="L171" i="24"/>
  <c r="L188" i="21"/>
  <c r="J198" i="22"/>
  <c r="J198" i="21"/>
  <c r="L18" i="24"/>
  <c r="L68" i="23"/>
  <c r="L68" i="24"/>
  <c r="L13" i="24"/>
  <c r="L124" i="23"/>
  <c r="L18" i="23"/>
  <c r="L13" i="22"/>
  <c r="L13" i="23"/>
  <c r="L68" i="21"/>
  <c r="L18" i="22"/>
  <c r="L13" i="21"/>
  <c r="L124" i="24"/>
  <c r="L68" i="22"/>
  <c r="L124" i="21"/>
  <c r="L18" i="21"/>
  <c r="L124" i="22"/>
  <c r="J206" i="22"/>
  <c r="R188" i="24"/>
  <c r="R188" i="23"/>
  <c r="R171" i="24"/>
  <c r="R171" i="23"/>
  <c r="R188" i="22"/>
  <c r="R188" i="21"/>
  <c r="R171" i="22"/>
  <c r="R171" i="21"/>
  <c r="O171" i="24"/>
  <c r="O171" i="23"/>
  <c r="O188" i="23"/>
  <c r="O188" i="24"/>
  <c r="O188" i="22"/>
  <c r="O171" i="22"/>
  <c r="O171" i="21"/>
  <c r="O188" i="21"/>
  <c r="Q188" i="24"/>
  <c r="Q171" i="24"/>
  <c r="Q188" i="23"/>
  <c r="Q188" i="22"/>
  <c r="Q188" i="21"/>
  <c r="Q171" i="23"/>
  <c r="Q171" i="21"/>
  <c r="Q171" i="22"/>
  <c r="J206" i="23"/>
  <c r="O124" i="24"/>
  <c r="O124" i="23"/>
  <c r="O18" i="24"/>
  <c r="O68" i="23"/>
  <c r="O18" i="23"/>
  <c r="O68" i="24"/>
  <c r="O13" i="24"/>
  <c r="O13" i="23"/>
  <c r="O124" i="22"/>
  <c r="O18" i="22"/>
  <c r="O124" i="21"/>
  <c r="O13" i="22"/>
  <c r="O13" i="21"/>
  <c r="O68" i="22"/>
  <c r="O18" i="21"/>
  <c r="O68" i="21"/>
  <c r="Q13" i="24"/>
  <c r="Q68" i="24"/>
  <c r="Q13" i="23"/>
  <c r="Q18" i="22"/>
  <c r="Q124" i="23"/>
  <c r="Q68" i="23"/>
  <c r="Q18" i="23"/>
  <c r="Q68" i="22"/>
  <c r="Q18" i="24"/>
  <c r="Q13" i="22"/>
  <c r="Q124" i="22"/>
  <c r="Q124" i="24"/>
  <c r="Q18" i="21"/>
  <c r="Q124" i="21"/>
  <c r="Q68" i="21"/>
  <c r="Q13" i="21"/>
  <c r="J198" i="23"/>
  <c r="J202" i="23"/>
  <c r="N68" i="24"/>
  <c r="N124" i="24"/>
  <c r="N124" i="23"/>
  <c r="N18" i="24"/>
  <c r="N68" i="23"/>
  <c r="N18" i="23"/>
  <c r="N13" i="24"/>
  <c r="N13" i="22"/>
  <c r="N13" i="23"/>
  <c r="N124" i="22"/>
  <c r="N18" i="22"/>
  <c r="N124" i="21"/>
  <c r="N68" i="22"/>
  <c r="N18" i="21"/>
  <c r="N68" i="21"/>
  <c r="N13" i="21"/>
  <c r="P171" i="23"/>
  <c r="P188" i="24"/>
  <c r="P171" i="24"/>
  <c r="P188" i="23"/>
  <c r="P188" i="22"/>
  <c r="P171" i="22"/>
  <c r="P188" i="21"/>
  <c r="P171" i="21"/>
  <c r="M171" i="24"/>
  <c r="M188" i="24"/>
  <c r="M171" i="23"/>
  <c r="M188" i="21"/>
  <c r="M188" i="23"/>
  <c r="M171" i="21"/>
  <c r="M188" i="22"/>
  <c r="M171" i="22"/>
  <c r="J202" i="21"/>
  <c r="P124" i="24"/>
  <c r="P124" i="23"/>
  <c r="P13" i="24"/>
  <c r="P68" i="24"/>
  <c r="P18" i="24"/>
  <c r="P13" i="22"/>
  <c r="P13" i="23"/>
  <c r="P124" i="22"/>
  <c r="P18" i="22"/>
  <c r="P13" i="21"/>
  <c r="P18" i="23"/>
  <c r="P68" i="22"/>
  <c r="P18" i="21"/>
  <c r="P124" i="21"/>
  <c r="P68" i="23"/>
  <c r="P68" i="21"/>
  <c r="M68" i="23"/>
  <c r="M68" i="24"/>
  <c r="M13" i="24"/>
  <c r="M124" i="24"/>
  <c r="M68" i="22"/>
  <c r="M18" i="24"/>
  <c r="M13" i="22"/>
  <c r="M13" i="23"/>
  <c r="M124" i="23"/>
  <c r="M18" i="22"/>
  <c r="M124" i="21"/>
  <c r="M18" i="23"/>
  <c r="M68" i="21"/>
  <c r="M18" i="21"/>
  <c r="M13" i="21"/>
  <c r="M124" i="22"/>
  <c r="J206" i="21"/>
  <c r="J198" i="24"/>
  <c r="J214" i="12"/>
  <c r="N124" i="12"/>
  <c r="O124" i="12"/>
  <c r="Q124" i="12"/>
  <c r="L124" i="12"/>
  <c r="P124" i="12"/>
  <c r="M124" i="12"/>
  <c r="K124" i="12"/>
  <c r="R124" i="12"/>
  <c r="K188" i="12"/>
  <c r="K171" i="12"/>
  <c r="N188" i="12"/>
  <c r="N171" i="12"/>
  <c r="L188" i="12"/>
  <c r="L171" i="12"/>
  <c r="R188" i="12"/>
  <c r="R171" i="12"/>
  <c r="O188" i="12"/>
  <c r="O171" i="12"/>
  <c r="Q188" i="12"/>
  <c r="Q171" i="12"/>
  <c r="P188" i="12"/>
  <c r="P171" i="12"/>
  <c r="M188" i="12"/>
  <c r="M171" i="12"/>
  <c r="N68" i="12"/>
  <c r="L68" i="12"/>
  <c r="O68" i="12"/>
  <c r="Q68" i="12"/>
  <c r="P68" i="12"/>
  <c r="M68" i="12"/>
  <c r="K68" i="12"/>
  <c r="R68" i="12"/>
  <c r="R13" i="12"/>
  <c r="R18" i="12"/>
  <c r="N13" i="12"/>
  <c r="N18" i="12"/>
  <c r="L13" i="12"/>
  <c r="L18" i="12"/>
  <c r="O13" i="12"/>
  <c r="O18" i="12"/>
  <c r="K13" i="12"/>
  <c r="K18" i="12"/>
  <c r="Q13" i="12"/>
  <c r="Q18" i="12"/>
  <c r="P13" i="12"/>
  <c r="P18" i="12"/>
  <c r="M13" i="12"/>
  <c r="M18" i="12"/>
  <c r="P66" i="16"/>
  <c r="K61" i="16"/>
  <c r="K70" i="16"/>
  <c r="R61" i="16"/>
  <c r="R70" i="16"/>
  <c r="L61" i="16"/>
  <c r="L70" i="16"/>
  <c r="O61" i="16"/>
  <c r="O70" i="16"/>
  <c r="Q61" i="16"/>
  <c r="Q70" i="16"/>
  <c r="N61" i="16"/>
  <c r="N70" i="16"/>
  <c r="P61" i="16"/>
  <c r="P70" i="16"/>
  <c r="M61" i="16"/>
  <c r="M70" i="16"/>
  <c r="L66" i="16"/>
  <c r="O66" i="16"/>
  <c r="Q66" i="16"/>
  <c r="R66" i="16"/>
  <c r="N66" i="16"/>
  <c r="K66" i="16"/>
  <c r="M66" i="16"/>
  <c r="I151" i="12"/>
  <c r="G151" i="12"/>
  <c r="F151" i="12"/>
  <c r="E151" i="12"/>
  <c r="I97" i="12"/>
  <c r="G97" i="12"/>
  <c r="F97" i="12"/>
  <c r="E97" i="12"/>
  <c r="I46" i="12"/>
  <c r="G46" i="12"/>
  <c r="F46" i="12"/>
  <c r="E46" i="12"/>
  <c r="J214" i="24" l="1"/>
  <c r="J219" i="21"/>
  <c r="J214" i="21"/>
  <c r="J219" i="23"/>
  <c r="J214" i="22"/>
  <c r="J214" i="23"/>
  <c r="J11" i="8"/>
  <c r="J34" i="12"/>
  <c r="J22" i="12" s="1"/>
  <c r="I49" i="8"/>
  <c r="I45" i="8"/>
  <c r="J46" i="8" s="1"/>
  <c r="I53" i="8"/>
  <c r="E28" i="12"/>
  <c r="F28" i="12"/>
  <c r="G28" i="12"/>
  <c r="H28" i="12"/>
  <c r="I28" i="12"/>
  <c r="E79" i="12"/>
  <c r="F79" i="12"/>
  <c r="G79" i="12"/>
  <c r="H79" i="12"/>
  <c r="I79" i="12"/>
  <c r="E129" i="12"/>
  <c r="F129" i="12"/>
  <c r="G129" i="12"/>
  <c r="H129" i="12"/>
  <c r="I129" i="12"/>
  <c r="I133" i="12"/>
  <c r="H133" i="12"/>
  <c r="G133" i="12"/>
  <c r="F133" i="12"/>
  <c r="E133" i="12"/>
  <c r="R164" i="12"/>
  <c r="L164" i="12"/>
  <c r="K164" i="12"/>
  <c r="J164" i="12"/>
  <c r="I164" i="12"/>
  <c r="G164" i="12"/>
  <c r="F164" i="12"/>
  <c r="E164" i="12"/>
  <c r="I163" i="12"/>
  <c r="G163" i="12"/>
  <c r="F163" i="12"/>
  <c r="E163" i="12"/>
  <c r="I160" i="12"/>
  <c r="G160" i="12"/>
  <c r="F160" i="12"/>
  <c r="E160" i="12"/>
  <c r="I159" i="12"/>
  <c r="F159" i="12"/>
  <c r="E159" i="12"/>
  <c r="I156" i="12"/>
  <c r="H156" i="12"/>
  <c r="G156" i="12"/>
  <c r="F156" i="12"/>
  <c r="E156" i="12"/>
  <c r="E190" i="12" s="1"/>
  <c r="E200" i="12" s="1"/>
  <c r="I155" i="12"/>
  <c r="H155" i="12"/>
  <c r="G155" i="12"/>
  <c r="F155" i="12"/>
  <c r="E155" i="12"/>
  <c r="E189" i="12" s="1"/>
  <c r="E196" i="12" s="1"/>
  <c r="I152" i="12"/>
  <c r="H152" i="12"/>
  <c r="G152" i="12"/>
  <c r="F152" i="12"/>
  <c r="E152" i="12"/>
  <c r="I147" i="12"/>
  <c r="H147" i="12"/>
  <c r="G147" i="12"/>
  <c r="F147" i="12"/>
  <c r="E147" i="12"/>
  <c r="I146" i="12"/>
  <c r="H146" i="12"/>
  <c r="G146" i="12"/>
  <c r="F146" i="12"/>
  <c r="E146" i="12"/>
  <c r="I145" i="12"/>
  <c r="H145" i="12"/>
  <c r="G145" i="12"/>
  <c r="F145" i="12"/>
  <c r="E145" i="12"/>
  <c r="I142" i="12"/>
  <c r="H142" i="12"/>
  <c r="G142" i="12"/>
  <c r="F142" i="12"/>
  <c r="E142" i="12"/>
  <c r="I134" i="12"/>
  <c r="H134" i="12"/>
  <c r="G134" i="12"/>
  <c r="F134" i="12"/>
  <c r="E134" i="12"/>
  <c r="I141" i="12"/>
  <c r="H141" i="12"/>
  <c r="G141" i="12"/>
  <c r="F141" i="12"/>
  <c r="E141" i="12"/>
  <c r="I128" i="12"/>
  <c r="H128" i="12"/>
  <c r="G128" i="12"/>
  <c r="F128" i="12"/>
  <c r="E128" i="12"/>
  <c r="J140" i="12"/>
  <c r="J128" i="12" s="1"/>
  <c r="I138" i="12"/>
  <c r="G138" i="12"/>
  <c r="F138" i="12"/>
  <c r="E138" i="12"/>
  <c r="I114" i="12"/>
  <c r="H114" i="12"/>
  <c r="G114" i="12"/>
  <c r="F114" i="12"/>
  <c r="E114" i="12"/>
  <c r="I17" i="12"/>
  <c r="G17" i="12"/>
  <c r="F17" i="12"/>
  <c r="E17" i="12"/>
  <c r="I115" i="12"/>
  <c r="G115" i="12"/>
  <c r="F115" i="12"/>
  <c r="E115" i="12"/>
  <c r="I107" i="12"/>
  <c r="I186" i="12" s="1"/>
  <c r="H107" i="12"/>
  <c r="H186" i="12" s="1"/>
  <c r="G107" i="12"/>
  <c r="G186" i="12" s="1"/>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52" i="12"/>
  <c r="H52" i="12"/>
  <c r="G52" i="12"/>
  <c r="F52" i="12"/>
  <c r="E52" i="12"/>
  <c r="I51" i="12"/>
  <c r="H51" i="12"/>
  <c r="G51" i="12"/>
  <c r="F51" i="12"/>
  <c r="E51" i="12"/>
  <c r="I98" i="12"/>
  <c r="H98" i="12"/>
  <c r="G98" i="12"/>
  <c r="F98" i="12"/>
  <c r="E98"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I78" i="12"/>
  <c r="H78" i="12"/>
  <c r="G78" i="12"/>
  <c r="F78" i="12"/>
  <c r="E78" i="12"/>
  <c r="I74" i="12"/>
  <c r="H74" i="12"/>
  <c r="G74" i="12"/>
  <c r="F74" i="12"/>
  <c r="E74" i="12"/>
  <c r="I73" i="12"/>
  <c r="H73" i="12"/>
  <c r="G73" i="12"/>
  <c r="F73" i="12"/>
  <c r="E73" i="12"/>
  <c r="J85" i="12"/>
  <c r="I83" i="12"/>
  <c r="G83" i="12"/>
  <c r="F83" i="12"/>
  <c r="E83" i="12"/>
  <c r="I47" i="12"/>
  <c r="H47" i="12"/>
  <c r="G47" i="12"/>
  <c r="F47" i="12"/>
  <c r="E47" i="12"/>
  <c r="I41" i="12"/>
  <c r="H41" i="12"/>
  <c r="G41" i="12"/>
  <c r="F41" i="12"/>
  <c r="E41" i="12"/>
  <c r="I40" i="12"/>
  <c r="H40" i="12"/>
  <c r="G40" i="12"/>
  <c r="F40" i="12"/>
  <c r="E40" i="12"/>
  <c r="I36" i="12"/>
  <c r="H36" i="12"/>
  <c r="G36" i="12"/>
  <c r="F36" i="12"/>
  <c r="E36" i="12"/>
  <c r="I27" i="12"/>
  <c r="I39" i="12" s="1"/>
  <c r="H27" i="12"/>
  <c r="H39" i="12" s="1"/>
  <c r="G27" i="12"/>
  <c r="G39" i="12" s="1"/>
  <c r="F27" i="12"/>
  <c r="F39" i="12" s="1"/>
  <c r="E27" i="12"/>
  <c r="E39" i="12" s="1"/>
  <c r="I35" i="12"/>
  <c r="H35" i="12"/>
  <c r="G35" i="12"/>
  <c r="F35" i="12"/>
  <c r="E35" i="12"/>
  <c r="I22" i="12"/>
  <c r="H22" i="12"/>
  <c r="G22" i="12"/>
  <c r="F22" i="12"/>
  <c r="E22" i="12"/>
  <c r="I23" i="12"/>
  <c r="H23" i="12"/>
  <c r="G23" i="12"/>
  <c r="F23" i="12"/>
  <c r="E23" i="12"/>
  <c r="I32" i="12"/>
  <c r="G32" i="12"/>
  <c r="F32" i="12"/>
  <c r="E32" i="12"/>
  <c r="E5" i="9"/>
  <c r="E3" i="9"/>
  <c r="E2" i="9"/>
  <c r="A1" i="9"/>
  <c r="A1" i="13"/>
  <c r="B11" i="13" s="1"/>
  <c r="E6" i="12"/>
  <c r="E3" i="12"/>
  <c r="E2" i="12"/>
  <c r="A1" i="12"/>
  <c r="E13" i="9"/>
  <c r="G13" i="9"/>
  <c r="A1" i="8"/>
  <c r="D5" i="13" s="1"/>
  <c r="E2" i="8"/>
  <c r="E3" i="8"/>
  <c r="E6" i="8"/>
  <c r="E14" i="8"/>
  <c r="F14" i="8"/>
  <c r="G14" i="8"/>
  <c r="H14" i="8"/>
  <c r="I14" i="8"/>
  <c r="E20" i="8"/>
  <c r="G20" i="8"/>
  <c r="E21" i="8"/>
  <c r="F21" i="8"/>
  <c r="G21" i="8"/>
  <c r="I21" i="8"/>
  <c r="E25" i="8"/>
  <c r="F25" i="8"/>
  <c r="G25" i="8"/>
  <c r="H25" i="8"/>
  <c r="I25" i="8"/>
  <c r="E26" i="8"/>
  <c r="F26" i="8"/>
  <c r="G26" i="8"/>
  <c r="H26" i="8"/>
  <c r="I26" i="8"/>
  <c r="E33" i="8"/>
  <c r="F33" i="8"/>
  <c r="G33" i="8"/>
  <c r="H33" i="8"/>
  <c r="I33" i="8"/>
  <c r="E39" i="8"/>
  <c r="F39" i="8"/>
  <c r="G39" i="8"/>
  <c r="H39" i="8"/>
  <c r="I39" i="8"/>
  <c r="E45" i="8"/>
  <c r="F45" i="8"/>
  <c r="G45" i="8"/>
  <c r="E49" i="8"/>
  <c r="F49" i="8"/>
  <c r="G49" i="8"/>
  <c r="H49" i="8"/>
  <c r="E52" i="8"/>
  <c r="F52" i="8"/>
  <c r="G52" i="8"/>
  <c r="I52" i="8"/>
  <c r="E53" i="8"/>
  <c r="F53" i="8"/>
  <c r="G53" i="8"/>
  <c r="E57" i="8"/>
  <c r="F57" i="8"/>
  <c r="G57" i="8"/>
  <c r="I57" i="8"/>
  <c r="E58" i="8"/>
  <c r="F58" i="8"/>
  <c r="G58" i="8"/>
  <c r="I58" i="8"/>
  <c r="E64" i="8"/>
  <c r="F64" i="8"/>
  <c r="G64" i="8"/>
  <c r="I64" i="8"/>
  <c r="E67" i="8"/>
  <c r="F67" i="8"/>
  <c r="G67" i="8"/>
  <c r="I67" i="8"/>
  <c r="E74" i="8"/>
  <c r="G74" i="8"/>
  <c r="E75" i="8"/>
  <c r="G75" i="8"/>
  <c r="E76" i="8"/>
  <c r="G76" i="8"/>
  <c r="E77" i="8"/>
  <c r="G77" i="8"/>
  <c r="E84" i="8"/>
  <c r="F84" i="8"/>
  <c r="G84" i="8"/>
  <c r="H84" i="8"/>
  <c r="I84" i="8"/>
  <c r="E85" i="8"/>
  <c r="F85" i="8"/>
  <c r="G85" i="8"/>
  <c r="I85" i="8"/>
  <c r="A1" i="7"/>
  <c r="B14" i="13" s="1"/>
  <c r="E2" i="7"/>
  <c r="E3" i="7"/>
  <c r="E5" i="7"/>
  <c r="E6" i="7"/>
  <c r="A1" i="2"/>
  <c r="B8" i="13" s="1"/>
  <c r="D14" i="13" l="1"/>
  <c r="I177" i="24"/>
  <c r="I177" i="23"/>
  <c r="I177" i="22"/>
  <c r="I177" i="21"/>
  <c r="G177" i="22"/>
  <c r="G177" i="21"/>
  <c r="G177" i="23"/>
  <c r="G177" i="24"/>
  <c r="F177" i="23"/>
  <c r="F177" i="24"/>
  <c r="F177" i="22"/>
  <c r="F177" i="21"/>
  <c r="E177" i="24"/>
  <c r="E177" i="23"/>
  <c r="E177" i="22"/>
  <c r="E177" i="21"/>
  <c r="J6" i="20"/>
  <c r="J6" i="24"/>
  <c r="J6" i="22"/>
  <c r="J6" i="23"/>
  <c r="J6" i="21"/>
  <c r="G177" i="12"/>
  <c r="J6" i="12"/>
  <c r="F177" i="12"/>
  <c r="E177" i="12"/>
  <c r="H5" i="13"/>
  <c r="J65" i="8"/>
  <c r="J67" i="8" s="1"/>
  <c r="J68" i="8" s="1"/>
  <c r="I177" i="12"/>
  <c r="G194" i="12"/>
  <c r="G205" i="12" s="1"/>
  <c r="G157" i="12"/>
  <c r="G193" i="12"/>
  <c r="G201" i="12" s="1"/>
  <c r="G192" i="12"/>
  <c r="G197" i="12" s="1"/>
  <c r="G191" i="12"/>
  <c r="G204" i="12" s="1"/>
  <c r="G190" i="12"/>
  <c r="G200" i="12" s="1"/>
  <c r="G189" i="12"/>
  <c r="G196" i="12" s="1"/>
  <c r="J52" i="16"/>
  <c r="J53" i="16" s="1"/>
  <c r="J56" i="16" s="1"/>
  <c r="J93" i="16"/>
  <c r="J94" i="16" s="1"/>
  <c r="J119" i="16" s="1"/>
  <c r="J116" i="16"/>
  <c r="J117" i="16" s="1"/>
  <c r="J120" i="16" s="1"/>
  <c r="J62" i="16"/>
  <c r="J126" i="16"/>
  <c r="J27" i="12"/>
  <c r="J39" i="12" s="1"/>
  <c r="J52" i="8"/>
  <c r="J54" i="8" s="1"/>
  <c r="J29" i="16"/>
  <c r="J30" i="16" s="1"/>
  <c r="J14" i="8"/>
  <c r="J15" i="8" s="1"/>
  <c r="J85" i="8" s="1"/>
  <c r="J6" i="7"/>
  <c r="J6" i="8"/>
  <c r="J5" i="9"/>
  <c r="K11" i="8"/>
  <c r="J6" i="16"/>
  <c r="J15" i="12"/>
  <c r="J23" i="12" s="1"/>
  <c r="J24" i="12" s="1"/>
  <c r="J133" i="12"/>
  <c r="J145" i="12"/>
  <c r="J73" i="12"/>
  <c r="J90" i="12"/>
  <c r="J78" i="12"/>
  <c r="M211" i="24" l="1"/>
  <c r="M211" i="22"/>
  <c r="M211" i="23"/>
  <c r="M211" i="21"/>
  <c r="R211" i="23"/>
  <c r="R211" i="24"/>
  <c r="R211" i="22"/>
  <c r="R211" i="21"/>
  <c r="L211" i="24"/>
  <c r="L211" i="23"/>
  <c r="L211" i="22"/>
  <c r="L211" i="21"/>
  <c r="K6" i="20"/>
  <c r="K6" i="24"/>
  <c r="K6" i="22"/>
  <c r="K6" i="23"/>
  <c r="K6" i="21"/>
  <c r="N211" i="23"/>
  <c r="N211" i="24"/>
  <c r="N211" i="21"/>
  <c r="N211" i="22"/>
  <c r="O211" i="23"/>
  <c r="O211" i="24"/>
  <c r="O211" i="22"/>
  <c r="O211" i="21"/>
  <c r="P211" i="23"/>
  <c r="P211" i="24"/>
  <c r="P211" i="22"/>
  <c r="P211" i="21"/>
  <c r="J29" i="24"/>
  <c r="J80" i="24"/>
  <c r="J29" i="23"/>
  <c r="J80" i="23"/>
  <c r="J29" i="22"/>
  <c r="J135" i="23"/>
  <c r="J80" i="22"/>
  <c r="J135" i="24"/>
  <c r="J135" i="22"/>
  <c r="J135" i="21"/>
  <c r="J29" i="21"/>
  <c r="J80" i="21"/>
  <c r="J97" i="24"/>
  <c r="J97" i="23"/>
  <c r="J46" i="23"/>
  <c r="J46" i="24"/>
  <c r="J151" i="24"/>
  <c r="J151" i="23"/>
  <c r="J97" i="22"/>
  <c r="J46" i="22"/>
  <c r="J46" i="21"/>
  <c r="J151" i="21"/>
  <c r="J97" i="21"/>
  <c r="J151" i="22"/>
  <c r="Q211" i="23"/>
  <c r="Q211" i="22"/>
  <c r="Q211" i="24"/>
  <c r="Q211" i="21"/>
  <c r="J211" i="23"/>
  <c r="J211" i="24"/>
  <c r="J211" i="22"/>
  <c r="J211" i="21"/>
  <c r="K211" i="24"/>
  <c r="K211" i="23"/>
  <c r="K211" i="22"/>
  <c r="K211" i="21"/>
  <c r="K6" i="8"/>
  <c r="R211" i="12"/>
  <c r="L211" i="12"/>
  <c r="J211" i="12"/>
  <c r="K211" i="12"/>
  <c r="Q211" i="12"/>
  <c r="M211" i="12"/>
  <c r="P211" i="12"/>
  <c r="N211" i="12"/>
  <c r="O211" i="12"/>
  <c r="G184" i="12"/>
  <c r="G159" i="12"/>
  <c r="J121" i="16"/>
  <c r="J124" i="16" s="1"/>
  <c r="J127" i="16" s="1"/>
  <c r="J129" i="16" s="1"/>
  <c r="K5" i="9"/>
  <c r="J58" i="8"/>
  <c r="J46" i="12"/>
  <c r="J21" i="8"/>
  <c r="J97" i="12"/>
  <c r="J151" i="12"/>
  <c r="K6" i="16"/>
  <c r="K14" i="8"/>
  <c r="K15" i="8" s="1"/>
  <c r="K6" i="12"/>
  <c r="L11" i="8"/>
  <c r="K6" i="7"/>
  <c r="J70" i="12"/>
  <c r="J74" i="12" s="1"/>
  <c r="J75" i="12" s="1"/>
  <c r="J86" i="12" s="1"/>
  <c r="J91" i="12" s="1"/>
  <c r="J35" i="12"/>
  <c r="J28" i="12"/>
  <c r="J40" i="12"/>
  <c r="K220" i="22" l="1"/>
  <c r="K215" i="22"/>
  <c r="J106" i="22"/>
  <c r="J87" i="22"/>
  <c r="N215" i="21"/>
  <c r="N220" i="21"/>
  <c r="L220" i="21"/>
  <c r="L215" i="21"/>
  <c r="M215" i="21"/>
  <c r="M220" i="21"/>
  <c r="K220" i="23"/>
  <c r="K215" i="23"/>
  <c r="J155" i="23"/>
  <c r="J182" i="23"/>
  <c r="J142" i="23"/>
  <c r="N215" i="24"/>
  <c r="N220" i="24"/>
  <c r="L220" i="22"/>
  <c r="L215" i="22"/>
  <c r="M215" i="23"/>
  <c r="M220" i="23"/>
  <c r="K220" i="24"/>
  <c r="K215" i="24"/>
  <c r="J51" i="22"/>
  <c r="J36" i="22"/>
  <c r="N215" i="23"/>
  <c r="N220" i="23"/>
  <c r="L220" i="23"/>
  <c r="L215" i="23"/>
  <c r="M215" i="22"/>
  <c r="M220" i="22"/>
  <c r="J215" i="21"/>
  <c r="J216" i="21" s="1"/>
  <c r="J9" i="20" s="1"/>
  <c r="J220" i="21"/>
  <c r="J221" i="21" s="1"/>
  <c r="J10" i="20" s="1"/>
  <c r="Q215" i="21"/>
  <c r="Q220" i="21"/>
  <c r="J106" i="21"/>
  <c r="J87" i="21"/>
  <c r="J87" i="23"/>
  <c r="J106" i="23"/>
  <c r="P215" i="21"/>
  <c r="P220" i="21"/>
  <c r="O215" i="21"/>
  <c r="O220" i="21"/>
  <c r="L220" i="24"/>
  <c r="L215" i="24"/>
  <c r="M215" i="24"/>
  <c r="M220" i="24"/>
  <c r="J215" i="22"/>
  <c r="J216" i="22" s="1"/>
  <c r="J19" i="20" s="1"/>
  <c r="J220" i="22"/>
  <c r="J221" i="22" s="1"/>
  <c r="J20" i="20" s="1"/>
  <c r="Q215" i="24"/>
  <c r="Q220" i="24"/>
  <c r="J36" i="21"/>
  <c r="J51" i="21"/>
  <c r="J36" i="23"/>
  <c r="J51" i="23"/>
  <c r="P215" i="22"/>
  <c r="P220" i="22"/>
  <c r="O215" i="22"/>
  <c r="O220" i="22"/>
  <c r="R215" i="21"/>
  <c r="R220" i="21"/>
  <c r="J215" i="24"/>
  <c r="J216" i="24" s="1"/>
  <c r="J29" i="20" s="1"/>
  <c r="J220" i="24"/>
  <c r="J221" i="24" s="1"/>
  <c r="J30" i="20" s="1"/>
  <c r="Q220" i="22"/>
  <c r="Q215" i="22"/>
  <c r="J155" i="21"/>
  <c r="J182" i="21"/>
  <c r="J142" i="21"/>
  <c r="J106" i="24"/>
  <c r="J87" i="24"/>
  <c r="P215" i="24"/>
  <c r="P220" i="24"/>
  <c r="O215" i="24"/>
  <c r="O220" i="24"/>
  <c r="R215" i="22"/>
  <c r="R220" i="22"/>
  <c r="L6" i="20"/>
  <c r="L6" i="24"/>
  <c r="L6" i="22"/>
  <c r="L6" i="23"/>
  <c r="L6" i="21"/>
  <c r="J215" i="23"/>
  <c r="J216" i="23" s="1"/>
  <c r="J24" i="20" s="1"/>
  <c r="J220" i="23"/>
  <c r="J221" i="23" s="1"/>
  <c r="J25" i="20" s="1"/>
  <c r="Q215" i="23"/>
  <c r="Q220" i="23"/>
  <c r="J155" i="22"/>
  <c r="J182" i="22"/>
  <c r="J142" i="22"/>
  <c r="J51" i="24"/>
  <c r="J36" i="24"/>
  <c r="P215" i="23"/>
  <c r="P220" i="23"/>
  <c r="O215" i="23"/>
  <c r="O220" i="23"/>
  <c r="R215" i="24"/>
  <c r="R220" i="24"/>
  <c r="K215" i="21"/>
  <c r="K220" i="21"/>
  <c r="J142" i="24"/>
  <c r="J182" i="24"/>
  <c r="J155" i="24"/>
  <c r="N215" i="22"/>
  <c r="N220" i="22"/>
  <c r="R215" i="23"/>
  <c r="R220" i="23"/>
  <c r="J29" i="12"/>
  <c r="J51" i="12" s="1"/>
  <c r="R220" i="12"/>
  <c r="R215" i="12"/>
  <c r="J86" i="8"/>
  <c r="L215" i="12"/>
  <c r="L220" i="12"/>
  <c r="P215" i="12"/>
  <c r="P220" i="12"/>
  <c r="Q220" i="12"/>
  <c r="Q215" i="12"/>
  <c r="M215" i="12"/>
  <c r="M220" i="12"/>
  <c r="K220" i="12"/>
  <c r="K215" i="12"/>
  <c r="O220" i="12"/>
  <c r="O215" i="12"/>
  <c r="N220" i="12"/>
  <c r="N215" i="12"/>
  <c r="J215" i="12"/>
  <c r="J216" i="12" s="1"/>
  <c r="J14" i="20" s="1"/>
  <c r="J220" i="12"/>
  <c r="J221" i="12" s="1"/>
  <c r="J15" i="20" s="1"/>
  <c r="F18" i="8"/>
  <c r="F20" i="8" s="1"/>
  <c r="J22" i="8" s="1"/>
  <c r="J23" i="8" s="1"/>
  <c r="J126" i="12"/>
  <c r="J129" i="12" s="1"/>
  <c r="J130" i="12" s="1"/>
  <c r="J146" i="12" s="1"/>
  <c r="L6" i="12"/>
  <c r="L6" i="16"/>
  <c r="L14" i="8"/>
  <c r="L15" i="8" s="1"/>
  <c r="M11" i="8"/>
  <c r="L5" i="9"/>
  <c r="L6" i="8"/>
  <c r="L6" i="7"/>
  <c r="K85" i="8"/>
  <c r="K21" i="8"/>
  <c r="J79" i="12"/>
  <c r="J80" i="12" s="1"/>
  <c r="J87" i="12" s="1"/>
  <c r="J36" i="12" l="1"/>
  <c r="J185" i="23"/>
  <c r="J2" i="20"/>
  <c r="J2" i="24"/>
  <c r="J2" i="22"/>
  <c r="J2" i="23"/>
  <c r="J2" i="21"/>
  <c r="J185" i="24"/>
  <c r="J185" i="21"/>
  <c r="J185" i="22"/>
  <c r="M6" i="20"/>
  <c r="M6" i="24"/>
  <c r="M6" i="23"/>
  <c r="M6" i="21"/>
  <c r="M6" i="22"/>
  <c r="J4" i="20"/>
  <c r="J4" i="24"/>
  <c r="J4" i="22"/>
  <c r="J4" i="23"/>
  <c r="J4" i="21"/>
  <c r="J5" i="7"/>
  <c r="J4" i="9"/>
  <c r="J4" i="12"/>
  <c r="J4" i="8"/>
  <c r="J33" i="8"/>
  <c r="J34" i="8" s="1"/>
  <c r="J4" i="16"/>
  <c r="J134" i="12"/>
  <c r="J135" i="12" s="1"/>
  <c r="J141" i="12"/>
  <c r="J2" i="7"/>
  <c r="J26" i="8"/>
  <c r="J84" i="8"/>
  <c r="J3" i="7"/>
  <c r="J39" i="8"/>
  <c r="J40" i="8" s="1"/>
  <c r="J49" i="8"/>
  <c r="J50" i="8" s="1"/>
  <c r="J2" i="12"/>
  <c r="J2" i="8"/>
  <c r="J2" i="16"/>
  <c r="J2" i="9"/>
  <c r="J25" i="8"/>
  <c r="K22" i="8"/>
  <c r="K26" i="8" s="1"/>
  <c r="M6" i="7"/>
  <c r="M6" i="16"/>
  <c r="M14" i="8"/>
  <c r="M15" i="8" s="1"/>
  <c r="N11" i="8"/>
  <c r="M6" i="8"/>
  <c r="M5" i="9"/>
  <c r="M6" i="12"/>
  <c r="L21" i="8"/>
  <c r="L85" i="8"/>
  <c r="J106" i="12"/>
  <c r="J185" i="12" s="1"/>
  <c r="J101" i="24" l="1"/>
  <c r="J101" i="23"/>
  <c r="J101" i="22"/>
  <c r="J101" i="21"/>
  <c r="N6" i="20"/>
  <c r="N6" i="24"/>
  <c r="N6" i="22"/>
  <c r="N6" i="23"/>
  <c r="N6" i="21"/>
  <c r="J17" i="24"/>
  <c r="J19" i="24" s="1"/>
  <c r="J83" i="24"/>
  <c r="J88" i="24" s="1"/>
  <c r="J83" i="23"/>
  <c r="J88" i="23" s="1"/>
  <c r="J17" i="23"/>
  <c r="J19" i="23" s="1"/>
  <c r="J32" i="24"/>
  <c r="J37" i="24" s="1"/>
  <c r="J32" i="23"/>
  <c r="J37" i="23" s="1"/>
  <c r="J138" i="22"/>
  <c r="J143" i="22" s="1"/>
  <c r="J32" i="22"/>
  <c r="J37" i="22" s="1"/>
  <c r="J138" i="23"/>
  <c r="J143" i="23" s="1"/>
  <c r="J83" i="22"/>
  <c r="J88" i="22" s="1"/>
  <c r="J138" i="24"/>
  <c r="J143" i="24" s="1"/>
  <c r="J17" i="21"/>
  <c r="J19" i="21" s="1"/>
  <c r="J138" i="21"/>
  <c r="J143" i="21" s="1"/>
  <c r="J17" i="22"/>
  <c r="J19" i="22" s="1"/>
  <c r="J83" i="21"/>
  <c r="J88" i="21" s="1"/>
  <c r="J32" i="21"/>
  <c r="J37" i="21" s="1"/>
  <c r="J35" i="8"/>
  <c r="J57" i="8" s="1"/>
  <c r="J59" i="8" s="1"/>
  <c r="J155" i="12"/>
  <c r="J182" i="12"/>
  <c r="J17" i="12"/>
  <c r="J19" i="12" s="1"/>
  <c r="J142" i="12"/>
  <c r="J27" i="8"/>
  <c r="J138" i="12"/>
  <c r="J83" i="12"/>
  <c r="J88" i="12" s="1"/>
  <c r="J102" i="12" s="1"/>
  <c r="J32" i="12"/>
  <c r="J37" i="12" s="1"/>
  <c r="K34" i="12" s="1"/>
  <c r="K23" i="8"/>
  <c r="K2" i="7"/>
  <c r="N6" i="16"/>
  <c r="N5" i="9"/>
  <c r="O11" i="8"/>
  <c r="N14" i="8"/>
  <c r="N15" i="8" s="1"/>
  <c r="N6" i="8"/>
  <c r="N6" i="7"/>
  <c r="N6" i="12"/>
  <c r="M21" i="8"/>
  <c r="M85" i="8"/>
  <c r="J45" i="8"/>
  <c r="K46" i="8" s="1"/>
  <c r="J64" i="8"/>
  <c r="J101" i="12"/>
  <c r="J53" i="8"/>
  <c r="K85" i="22" l="1"/>
  <c r="J102" i="22"/>
  <c r="J103" i="22" s="1"/>
  <c r="J92" i="22"/>
  <c r="J93" i="22" s="1"/>
  <c r="J92" i="24"/>
  <c r="J93" i="24" s="1"/>
  <c r="J102" i="24"/>
  <c r="J103" i="24" s="1"/>
  <c r="K85" i="24"/>
  <c r="K140" i="23"/>
  <c r="J147" i="23"/>
  <c r="J148" i="23" s="1"/>
  <c r="J152" i="23" s="1"/>
  <c r="J153" i="23" s="1"/>
  <c r="K34" i="21"/>
  <c r="J41" i="21"/>
  <c r="J42" i="21" s="1"/>
  <c r="K34" i="22"/>
  <c r="J41" i="22"/>
  <c r="J42" i="22" s="1"/>
  <c r="J102" i="21"/>
  <c r="J103" i="21" s="1"/>
  <c r="J92" i="21"/>
  <c r="J93" i="21" s="1"/>
  <c r="K85" i="21"/>
  <c r="K140" i="22"/>
  <c r="J147" i="22"/>
  <c r="J148" i="22" s="1"/>
  <c r="J152" i="22" s="1"/>
  <c r="J153" i="22" s="1"/>
  <c r="J3" i="20"/>
  <c r="J3" i="24"/>
  <c r="J3" i="22"/>
  <c r="J3" i="23"/>
  <c r="J3" i="21"/>
  <c r="K34" i="23"/>
  <c r="J41" i="23"/>
  <c r="J42" i="23" s="1"/>
  <c r="K140" i="21"/>
  <c r="J147" i="21"/>
  <c r="J148" i="21" s="1"/>
  <c r="J152" i="21" s="1"/>
  <c r="J153" i="21" s="1"/>
  <c r="J41" i="24"/>
  <c r="J42" i="24" s="1"/>
  <c r="K34" i="24"/>
  <c r="J177" i="24"/>
  <c r="J178" i="24" s="1"/>
  <c r="J28" i="20" s="1"/>
  <c r="J177" i="23"/>
  <c r="J178" i="23" s="1"/>
  <c r="J23" i="20" s="1"/>
  <c r="J177" i="21"/>
  <c r="J178" i="21" s="1"/>
  <c r="J8" i="20" s="1"/>
  <c r="J177" i="22"/>
  <c r="J178" i="22" s="1"/>
  <c r="J18" i="20" s="1"/>
  <c r="O6" i="20"/>
  <c r="O6" i="24"/>
  <c r="O6" i="23"/>
  <c r="O6" i="22"/>
  <c r="O6" i="21"/>
  <c r="K2" i="20"/>
  <c r="K2" i="22"/>
  <c r="K2" i="23"/>
  <c r="K2" i="24"/>
  <c r="K2" i="21"/>
  <c r="K140" i="24"/>
  <c r="J147" i="24"/>
  <c r="J148" i="24" s="1"/>
  <c r="J152" i="24" s="1"/>
  <c r="J153" i="24" s="1"/>
  <c r="K85" i="23"/>
  <c r="J102" i="23"/>
  <c r="J103" i="23" s="1"/>
  <c r="J92" i="23"/>
  <c r="J93" i="23" s="1"/>
  <c r="J3" i="16"/>
  <c r="K65" i="8"/>
  <c r="K67" i="8" s="1"/>
  <c r="K68" i="8" s="1"/>
  <c r="J177" i="12"/>
  <c r="J178" i="12" s="1"/>
  <c r="J13" i="20" s="1"/>
  <c r="K116" i="16"/>
  <c r="K117" i="16" s="1"/>
  <c r="K120" i="16" s="1"/>
  <c r="K93" i="16"/>
  <c r="K94" i="16" s="1"/>
  <c r="K119" i="16" s="1"/>
  <c r="K62" i="16"/>
  <c r="K52" i="16"/>
  <c r="K126" i="16"/>
  <c r="J143" i="12"/>
  <c r="J147" i="12" s="1"/>
  <c r="J148" i="12" s="1"/>
  <c r="J152" i="12" s="1"/>
  <c r="J153" i="12" s="1"/>
  <c r="K29" i="16"/>
  <c r="K85" i="12"/>
  <c r="K78" i="12" s="1"/>
  <c r="J92" i="12"/>
  <c r="J93" i="12" s="1"/>
  <c r="J41" i="12"/>
  <c r="J42" i="12" s="1"/>
  <c r="K2" i="16"/>
  <c r="K25" i="8"/>
  <c r="K27" i="8" s="1"/>
  <c r="K2" i="12"/>
  <c r="K39" i="8"/>
  <c r="K40" i="8" s="1"/>
  <c r="K2" i="8"/>
  <c r="K2" i="9"/>
  <c r="K33" i="8"/>
  <c r="K84" i="8"/>
  <c r="K86" i="8" s="1"/>
  <c r="K49" i="8"/>
  <c r="K50" i="8" s="1"/>
  <c r="K3" i="7"/>
  <c r="L22" i="8"/>
  <c r="N85" i="8"/>
  <c r="N21" i="8"/>
  <c r="O6" i="16"/>
  <c r="O6" i="8"/>
  <c r="O14" i="8"/>
  <c r="O15" i="8" s="1"/>
  <c r="P11" i="8"/>
  <c r="O6" i="12"/>
  <c r="O5" i="9"/>
  <c r="O6" i="7"/>
  <c r="K22" i="12"/>
  <c r="K27" i="12"/>
  <c r="J103" i="12"/>
  <c r="K52" i="8"/>
  <c r="K54" i="8" s="1"/>
  <c r="J3" i="12"/>
  <c r="J3" i="8"/>
  <c r="J4" i="7"/>
  <c r="J3" i="9"/>
  <c r="K101" i="23" l="1"/>
  <c r="K101" i="24"/>
  <c r="K101" i="22"/>
  <c r="K101" i="21"/>
  <c r="K73" i="23"/>
  <c r="K78" i="23"/>
  <c r="K90" i="23"/>
  <c r="K90" i="21"/>
  <c r="K78" i="21"/>
  <c r="K73" i="21"/>
  <c r="J156" i="23"/>
  <c r="J157" i="23" s="1"/>
  <c r="J183" i="23"/>
  <c r="K97" i="23"/>
  <c r="K46" i="23"/>
  <c r="K46" i="24"/>
  <c r="K151" i="24"/>
  <c r="K151" i="23"/>
  <c r="K46" i="22"/>
  <c r="K97" i="22"/>
  <c r="K151" i="22"/>
  <c r="K97" i="24"/>
  <c r="K151" i="21"/>
  <c r="K97" i="21"/>
  <c r="K46" i="21"/>
  <c r="J156" i="24"/>
  <c r="J157" i="24" s="1"/>
  <c r="J183" i="24"/>
  <c r="J98" i="21"/>
  <c r="J99" i="21" s="1"/>
  <c r="J107" i="21" s="1"/>
  <c r="J170" i="21"/>
  <c r="K133" i="23"/>
  <c r="K128" i="23"/>
  <c r="K145" i="23"/>
  <c r="P6" i="20"/>
  <c r="P6" i="24"/>
  <c r="P6" i="23"/>
  <c r="P6" i="22"/>
  <c r="P6" i="21"/>
  <c r="K133" i="24"/>
  <c r="K128" i="24"/>
  <c r="K145" i="24"/>
  <c r="K27" i="24"/>
  <c r="K39" i="24" s="1"/>
  <c r="K22" i="24"/>
  <c r="K78" i="24"/>
  <c r="K90" i="24"/>
  <c r="K73" i="24"/>
  <c r="K4" i="20"/>
  <c r="K4" i="24"/>
  <c r="K4" i="23"/>
  <c r="K4" i="22"/>
  <c r="K4" i="21"/>
  <c r="J169" i="24"/>
  <c r="J47" i="24"/>
  <c r="J48" i="24" s="1"/>
  <c r="J52" i="24" s="1"/>
  <c r="J53" i="24" s="1"/>
  <c r="J169" i="22"/>
  <c r="J47" i="22"/>
  <c r="J48" i="22" s="1"/>
  <c r="J52" i="22" s="1"/>
  <c r="J53" i="22" s="1"/>
  <c r="J156" i="21"/>
  <c r="J157" i="21" s="1"/>
  <c r="J183" i="21"/>
  <c r="K27" i="22"/>
  <c r="K39" i="22" s="1"/>
  <c r="K22" i="22"/>
  <c r="J170" i="24"/>
  <c r="J98" i="24"/>
  <c r="J99" i="24" s="1"/>
  <c r="J107" i="24" s="1"/>
  <c r="K133" i="21"/>
  <c r="K128" i="21"/>
  <c r="K145" i="21"/>
  <c r="J169" i="21"/>
  <c r="J47" i="21"/>
  <c r="J48" i="21" s="1"/>
  <c r="J52" i="21" s="1"/>
  <c r="J53" i="21" s="1"/>
  <c r="J170" i="22"/>
  <c r="J98" i="22"/>
  <c r="J99" i="22" s="1"/>
  <c r="J107" i="22" s="1"/>
  <c r="J170" i="23"/>
  <c r="J98" i="23"/>
  <c r="J99" i="23" s="1"/>
  <c r="J107" i="23" s="1"/>
  <c r="J169" i="23"/>
  <c r="J47" i="23"/>
  <c r="J48" i="23" s="1"/>
  <c r="J52" i="23" s="1"/>
  <c r="J53" i="23" s="1"/>
  <c r="J156" i="22"/>
  <c r="J157" i="22" s="1"/>
  <c r="J183" i="22"/>
  <c r="K27" i="21"/>
  <c r="K22" i="21"/>
  <c r="K83" i="23"/>
  <c r="K138" i="24"/>
  <c r="K138" i="23"/>
  <c r="K32" i="24"/>
  <c r="K17" i="24"/>
  <c r="K19" i="24" s="1"/>
  <c r="K32" i="23"/>
  <c r="K138" i="22"/>
  <c r="K32" i="22"/>
  <c r="K83" i="24"/>
  <c r="K83" i="22"/>
  <c r="K83" i="21"/>
  <c r="K32" i="21"/>
  <c r="K17" i="23"/>
  <c r="K19" i="23" s="1"/>
  <c r="K17" i="22"/>
  <c r="K19" i="22" s="1"/>
  <c r="K17" i="21"/>
  <c r="K19" i="21" s="1"/>
  <c r="K138" i="21"/>
  <c r="K22" i="23"/>
  <c r="K27" i="23"/>
  <c r="K39" i="23" s="1"/>
  <c r="K128" i="22"/>
  <c r="K133" i="22"/>
  <c r="K145" i="22"/>
  <c r="K78" i="22"/>
  <c r="K73" i="22"/>
  <c r="K90" i="22"/>
  <c r="J156" i="12"/>
  <c r="J157" i="12" s="1"/>
  <c r="J183" i="12"/>
  <c r="J47" i="12"/>
  <c r="J48" i="12" s="1"/>
  <c r="J52" i="12" s="1"/>
  <c r="J53" i="12" s="1"/>
  <c r="J61" i="12" s="1"/>
  <c r="J169" i="12"/>
  <c r="J98" i="12"/>
  <c r="J99" i="12" s="1"/>
  <c r="J107" i="12" s="1"/>
  <c r="J108" i="12" s="1"/>
  <c r="J187" i="12" s="1"/>
  <c r="J170" i="12"/>
  <c r="K140" i="12"/>
  <c r="K145" i="12" s="1"/>
  <c r="K121" i="16"/>
  <c r="K124" i="16" s="1"/>
  <c r="K127" i="16" s="1"/>
  <c r="K129" i="16" s="1"/>
  <c r="K90" i="12"/>
  <c r="K73" i="12"/>
  <c r="K4" i="16"/>
  <c r="K4" i="12"/>
  <c r="K4" i="9"/>
  <c r="K5" i="7"/>
  <c r="K4" i="8"/>
  <c r="K83" i="12"/>
  <c r="K32" i="12"/>
  <c r="K17" i="12"/>
  <c r="K19" i="12" s="1"/>
  <c r="K138" i="12"/>
  <c r="L26" i="8"/>
  <c r="L2" i="7"/>
  <c r="L23" i="8"/>
  <c r="K35" i="8"/>
  <c r="K57" i="8" s="1"/>
  <c r="K59" i="8" s="1"/>
  <c r="K34" i="8"/>
  <c r="K45" i="8" s="1"/>
  <c r="L46" i="8" s="1"/>
  <c r="K64" i="8"/>
  <c r="K53" i="8"/>
  <c r="K101" i="12"/>
  <c r="P6" i="16"/>
  <c r="P14" i="8"/>
  <c r="P15" i="8" s="1"/>
  <c r="Q11" i="8"/>
  <c r="P5" i="9"/>
  <c r="P6" i="12"/>
  <c r="P6" i="8"/>
  <c r="P6" i="7"/>
  <c r="O21" i="8"/>
  <c r="O85" i="8"/>
  <c r="K151" i="12"/>
  <c r="K46" i="12"/>
  <c r="K97" i="12"/>
  <c r="K58" i="8"/>
  <c r="K39" i="12"/>
  <c r="L2" i="20" l="1"/>
  <c r="L2" i="24"/>
  <c r="L2" i="23"/>
  <c r="L2" i="21"/>
  <c r="L2" i="22"/>
  <c r="J61" i="21"/>
  <c r="J114" i="21" s="1"/>
  <c r="J184" i="22"/>
  <c r="J159" i="22"/>
  <c r="J61" i="23"/>
  <c r="J114" i="23" s="1"/>
  <c r="J159" i="21"/>
  <c r="J184" i="21"/>
  <c r="Q6" i="20"/>
  <c r="Q6" i="23"/>
  <c r="Q6" i="24"/>
  <c r="Q6" i="22"/>
  <c r="Q6" i="21"/>
  <c r="J61" i="22"/>
  <c r="J114" i="22" s="1"/>
  <c r="J186" i="23"/>
  <c r="J108" i="23"/>
  <c r="K177" i="23"/>
  <c r="K177" i="21"/>
  <c r="K177" i="24"/>
  <c r="K177" i="22"/>
  <c r="J186" i="24"/>
  <c r="J108" i="24"/>
  <c r="J61" i="24"/>
  <c r="J114" i="24" s="1"/>
  <c r="J186" i="21"/>
  <c r="J108" i="21"/>
  <c r="J184" i="23"/>
  <c r="J159" i="23"/>
  <c r="J186" i="22"/>
  <c r="J108" i="22"/>
  <c r="K3" i="20"/>
  <c r="K3" i="24"/>
  <c r="K3" i="23"/>
  <c r="K3" i="22"/>
  <c r="K3" i="21"/>
  <c r="K39" i="21"/>
  <c r="J184" i="24"/>
  <c r="J159" i="24"/>
  <c r="J114" i="12"/>
  <c r="J186" i="12"/>
  <c r="L65" i="8"/>
  <c r="L67" i="8" s="1"/>
  <c r="L68" i="8" s="1"/>
  <c r="K177" i="12"/>
  <c r="J115" i="12"/>
  <c r="J160" i="12"/>
  <c r="J159" i="12"/>
  <c r="J184" i="12"/>
  <c r="L62" i="16"/>
  <c r="L52" i="16"/>
  <c r="L116" i="16"/>
  <c r="L117" i="16" s="1"/>
  <c r="L120" i="16" s="1"/>
  <c r="L126" i="16"/>
  <c r="L93" i="16"/>
  <c r="L94" i="16" s="1"/>
  <c r="L119" i="16" s="1"/>
  <c r="K128" i="12"/>
  <c r="K133" i="12"/>
  <c r="L52" i="8"/>
  <c r="L54" i="8" s="1"/>
  <c r="L29" i="16"/>
  <c r="K3" i="16"/>
  <c r="K3" i="12"/>
  <c r="K4" i="7"/>
  <c r="K3" i="9"/>
  <c r="K3" i="8"/>
  <c r="L2" i="16"/>
  <c r="L84" i="8"/>
  <c r="L86" i="8" s="1"/>
  <c r="L33" i="8"/>
  <c r="L3" i="7"/>
  <c r="L2" i="8"/>
  <c r="L25" i="8"/>
  <c r="L27" i="8" s="1"/>
  <c r="L2" i="12"/>
  <c r="M22" i="8"/>
  <c r="L2" i="9"/>
  <c r="L49" i="8"/>
  <c r="L50" i="8" s="1"/>
  <c r="L39" i="8"/>
  <c r="L40" i="8" s="1"/>
  <c r="Q6" i="16"/>
  <c r="Q5" i="9"/>
  <c r="Q6" i="7"/>
  <c r="Q6" i="12"/>
  <c r="Q14" i="8"/>
  <c r="Q15" i="8" s="1"/>
  <c r="Q6" i="8"/>
  <c r="R11" i="8"/>
  <c r="P85" i="8"/>
  <c r="P21" i="8"/>
  <c r="J115" i="24" l="1"/>
  <c r="J160" i="24"/>
  <c r="J161" i="24" s="1"/>
  <c r="J187" i="24"/>
  <c r="J115" i="23"/>
  <c r="J160" i="23"/>
  <c r="J161" i="23" s="1"/>
  <c r="J187" i="23"/>
  <c r="L32" i="24"/>
  <c r="L37" i="24" s="1"/>
  <c r="L138" i="24"/>
  <c r="L143" i="24" s="1"/>
  <c r="L138" i="23"/>
  <c r="L143" i="23" s="1"/>
  <c r="L17" i="24"/>
  <c r="L19" i="24" s="1"/>
  <c r="L17" i="23"/>
  <c r="L19" i="23" s="1"/>
  <c r="L32" i="23"/>
  <c r="L37" i="23" s="1"/>
  <c r="L32" i="22"/>
  <c r="L37" i="22" s="1"/>
  <c r="L83" i="24"/>
  <c r="L88" i="24" s="1"/>
  <c r="L83" i="23"/>
  <c r="L88" i="23" s="1"/>
  <c r="L83" i="22"/>
  <c r="L88" i="22" s="1"/>
  <c r="L138" i="22"/>
  <c r="L143" i="22" s="1"/>
  <c r="L83" i="21"/>
  <c r="L88" i="21" s="1"/>
  <c r="L32" i="21"/>
  <c r="L37" i="21" s="1"/>
  <c r="L17" i="22"/>
  <c r="L19" i="22" s="1"/>
  <c r="L138" i="21"/>
  <c r="L143" i="21" s="1"/>
  <c r="L17" i="21"/>
  <c r="L19" i="21" s="1"/>
  <c r="J160" i="22"/>
  <c r="J161" i="22" s="1"/>
  <c r="J115" i="22"/>
  <c r="J187" i="22"/>
  <c r="J115" i="21"/>
  <c r="J160" i="21"/>
  <c r="J161" i="21" s="1"/>
  <c r="J187" i="21"/>
  <c r="L4" i="20"/>
  <c r="L4" i="24"/>
  <c r="L4" i="22"/>
  <c r="L4" i="23"/>
  <c r="L4" i="21"/>
  <c r="L46" i="24"/>
  <c r="L97" i="24"/>
  <c r="L46" i="23"/>
  <c r="L151" i="23"/>
  <c r="L151" i="24"/>
  <c r="L97" i="23"/>
  <c r="L151" i="22"/>
  <c r="L97" i="22"/>
  <c r="L151" i="21"/>
  <c r="L97" i="21"/>
  <c r="L46" i="22"/>
  <c r="L46" i="21"/>
  <c r="R6" i="20"/>
  <c r="R6" i="24"/>
  <c r="R6" i="22"/>
  <c r="R6" i="23"/>
  <c r="R6" i="21"/>
  <c r="L101" i="22"/>
  <c r="L101" i="23"/>
  <c r="L101" i="21"/>
  <c r="L101" i="24"/>
  <c r="L64" i="8"/>
  <c r="J161" i="12"/>
  <c r="J163" i="12" s="1"/>
  <c r="J165" i="12" s="1"/>
  <c r="L121" i="16"/>
  <c r="L124" i="16" s="1"/>
  <c r="L127" i="16" s="1"/>
  <c r="L129" i="16" s="1"/>
  <c r="L151" i="12"/>
  <c r="L46" i="12"/>
  <c r="L58" i="8"/>
  <c r="L97" i="12"/>
  <c r="L4" i="16"/>
  <c r="L5" i="7"/>
  <c r="L4" i="9"/>
  <c r="L4" i="8"/>
  <c r="L4" i="12"/>
  <c r="M2" i="7"/>
  <c r="M26" i="8"/>
  <c r="M23" i="8"/>
  <c r="L53" i="8"/>
  <c r="L101" i="12"/>
  <c r="L17" i="12"/>
  <c r="L19" i="12" s="1"/>
  <c r="L138" i="12"/>
  <c r="L143" i="12" s="1"/>
  <c r="L83" i="12"/>
  <c r="L88" i="12" s="1"/>
  <c r="L32" i="12"/>
  <c r="L37" i="12" s="1"/>
  <c r="L34" i="8"/>
  <c r="L45" i="8" s="1"/>
  <c r="M46" i="8" s="1"/>
  <c r="L35" i="8"/>
  <c r="L57" i="8" s="1"/>
  <c r="L59" i="8" s="1"/>
  <c r="Q85" i="8"/>
  <c r="Q21" i="8"/>
  <c r="R6" i="16"/>
  <c r="R6" i="7"/>
  <c r="R14" i="8"/>
  <c r="R15" i="8" s="1"/>
  <c r="R5" i="9"/>
  <c r="R6" i="8"/>
  <c r="R6" i="12"/>
  <c r="M85" i="24" l="1"/>
  <c r="L92" i="24"/>
  <c r="L102" i="24"/>
  <c r="L103" i="24" s="1"/>
  <c r="M140" i="21"/>
  <c r="L147" i="21"/>
  <c r="M34" i="22"/>
  <c r="L41" i="22"/>
  <c r="J163" i="21"/>
  <c r="J165" i="21" s="1"/>
  <c r="M34" i="23"/>
  <c r="L41" i="23"/>
  <c r="J163" i="23"/>
  <c r="J165" i="23" s="1"/>
  <c r="M34" i="21"/>
  <c r="L41" i="21"/>
  <c r="L102" i="21"/>
  <c r="L103" i="21" s="1"/>
  <c r="L92" i="21"/>
  <c r="M85" i="21"/>
  <c r="L177" i="24"/>
  <c r="L177" i="23"/>
  <c r="L177" i="21"/>
  <c r="L177" i="22"/>
  <c r="M140" i="22"/>
  <c r="L147" i="22"/>
  <c r="L147" i="23"/>
  <c r="M140" i="23"/>
  <c r="L102" i="22"/>
  <c r="L103" i="22" s="1"/>
  <c r="L92" i="22"/>
  <c r="M85" i="22"/>
  <c r="L147" i="24"/>
  <c r="M140" i="24"/>
  <c r="J163" i="24"/>
  <c r="J165" i="24" s="1"/>
  <c r="L3" i="20"/>
  <c r="L3" i="24"/>
  <c r="L3" i="23"/>
  <c r="L3" i="21"/>
  <c r="L3" i="22"/>
  <c r="M2" i="20"/>
  <c r="M2" i="24"/>
  <c r="M2" i="22"/>
  <c r="M2" i="23"/>
  <c r="M2" i="21"/>
  <c r="J163" i="22"/>
  <c r="J165" i="22" s="1"/>
  <c r="M85" i="23"/>
  <c r="L92" i="23"/>
  <c r="L102" i="23"/>
  <c r="L103" i="23" s="1"/>
  <c r="M34" i="24"/>
  <c r="L41" i="24"/>
  <c r="L177" i="12"/>
  <c r="M65" i="8"/>
  <c r="M67" i="8" s="1"/>
  <c r="M68" i="8" s="1"/>
  <c r="L3" i="16"/>
  <c r="M62" i="16"/>
  <c r="M126" i="16"/>
  <c r="M116" i="16"/>
  <c r="M52" i="16"/>
  <c r="M93" i="16"/>
  <c r="M52" i="8"/>
  <c r="M54" i="8" s="1"/>
  <c r="M29" i="16"/>
  <c r="L3" i="8"/>
  <c r="L4" i="7"/>
  <c r="L3" i="9"/>
  <c r="L3" i="12"/>
  <c r="M34" i="12"/>
  <c r="L41" i="12"/>
  <c r="M2" i="16"/>
  <c r="M2" i="9"/>
  <c r="M2" i="12"/>
  <c r="M25" i="8"/>
  <c r="M27" i="8" s="1"/>
  <c r="M49" i="8"/>
  <c r="M50" i="8" s="1"/>
  <c r="M39" i="8"/>
  <c r="M40" i="8" s="1"/>
  <c r="M3" i="7"/>
  <c r="M33" i="8"/>
  <c r="M84" i="8"/>
  <c r="M86" i="8" s="1"/>
  <c r="M2" i="8"/>
  <c r="N22" i="8"/>
  <c r="L102" i="12"/>
  <c r="L103" i="12" s="1"/>
  <c r="M85" i="12"/>
  <c r="L92" i="12"/>
  <c r="M140" i="12"/>
  <c r="L147" i="12"/>
  <c r="R21" i="8"/>
  <c r="R85" i="8"/>
  <c r="F12" i="8"/>
  <c r="F74" i="8" s="1"/>
  <c r="M73" i="23" l="1"/>
  <c r="M90" i="23"/>
  <c r="M78" i="23"/>
  <c r="M27" i="21"/>
  <c r="M22" i="21"/>
  <c r="M22" i="22"/>
  <c r="M27" i="22"/>
  <c r="M97" i="24"/>
  <c r="M97" i="23"/>
  <c r="M46" i="23"/>
  <c r="M151" i="23"/>
  <c r="M97" i="22"/>
  <c r="M151" i="24"/>
  <c r="M46" i="24"/>
  <c r="M151" i="22"/>
  <c r="M97" i="21"/>
  <c r="M46" i="21"/>
  <c r="M46" i="22"/>
  <c r="M151" i="21"/>
  <c r="M128" i="23"/>
  <c r="M133" i="23"/>
  <c r="M145" i="23"/>
  <c r="M128" i="21"/>
  <c r="M145" i="21"/>
  <c r="M133" i="21"/>
  <c r="M4" i="20"/>
  <c r="M4" i="24"/>
  <c r="M4" i="22"/>
  <c r="M4" i="23"/>
  <c r="M4" i="21"/>
  <c r="M22" i="24"/>
  <c r="M27" i="24"/>
  <c r="M90" i="21"/>
  <c r="M78" i="21"/>
  <c r="M73" i="21"/>
  <c r="M27" i="23"/>
  <c r="M22" i="23"/>
  <c r="M73" i="22"/>
  <c r="M90" i="22"/>
  <c r="M78" i="22"/>
  <c r="M32" i="24"/>
  <c r="M83" i="24"/>
  <c r="M32" i="23"/>
  <c r="M17" i="24"/>
  <c r="M19" i="24" s="1"/>
  <c r="M138" i="24"/>
  <c r="M138" i="22"/>
  <c r="M83" i="23"/>
  <c r="M138" i="23"/>
  <c r="M83" i="22"/>
  <c r="M17" i="22"/>
  <c r="M19" i="22" s="1"/>
  <c r="M32" i="22"/>
  <c r="M17" i="23"/>
  <c r="M19" i="23" s="1"/>
  <c r="M83" i="21"/>
  <c r="M32" i="21"/>
  <c r="M138" i="21"/>
  <c r="M17" i="21"/>
  <c r="M19" i="21" s="1"/>
  <c r="M101" i="24"/>
  <c r="M101" i="23"/>
  <c r="M101" i="22"/>
  <c r="M101" i="21"/>
  <c r="M128" i="24"/>
  <c r="M133" i="24"/>
  <c r="M145" i="24"/>
  <c r="M133" i="22"/>
  <c r="M128" i="22"/>
  <c r="M145" i="22"/>
  <c r="M90" i="24"/>
  <c r="M73" i="24"/>
  <c r="M78" i="24"/>
  <c r="M64" i="8"/>
  <c r="M97" i="12"/>
  <c r="M94" i="16"/>
  <c r="M119" i="16" s="1"/>
  <c r="M53" i="16"/>
  <c r="M56" i="16" s="1"/>
  <c r="M117" i="16"/>
  <c r="M120" i="16" s="1"/>
  <c r="M30" i="16"/>
  <c r="M46" i="12"/>
  <c r="M151" i="12"/>
  <c r="M58" i="8"/>
  <c r="M101" i="12"/>
  <c r="M138" i="12"/>
  <c r="M17" i="12"/>
  <c r="M19" i="12" s="1"/>
  <c r="M32" i="12"/>
  <c r="M83" i="12"/>
  <c r="M53" i="8"/>
  <c r="N26" i="8"/>
  <c r="N23" i="8"/>
  <c r="N2" i="7"/>
  <c r="M4" i="16"/>
  <c r="M4" i="12"/>
  <c r="M4" i="8"/>
  <c r="M5" i="7"/>
  <c r="M4" i="9"/>
  <c r="M34" i="8"/>
  <c r="M45" i="8" s="1"/>
  <c r="N46" i="8" s="1"/>
  <c r="M35" i="8"/>
  <c r="M57" i="8" s="1"/>
  <c r="M78" i="12"/>
  <c r="M90" i="12"/>
  <c r="M73" i="12"/>
  <c r="M145" i="12"/>
  <c r="M128" i="12"/>
  <c r="M133" i="12"/>
  <c r="M22" i="12"/>
  <c r="M27" i="12"/>
  <c r="M39" i="12" s="1"/>
  <c r="H15" i="8"/>
  <c r="M121" i="16" l="1"/>
  <c r="M124" i="16" s="1"/>
  <c r="M127" i="16" s="1"/>
  <c r="M39" i="24"/>
  <c r="N2" i="20"/>
  <c r="N2" i="24"/>
  <c r="N2" i="23"/>
  <c r="N2" i="21"/>
  <c r="N2" i="22"/>
  <c r="M177" i="12"/>
  <c r="M177" i="24"/>
  <c r="M177" i="23"/>
  <c r="M177" i="22"/>
  <c r="M177" i="21"/>
  <c r="M39" i="22"/>
  <c r="M39" i="23"/>
  <c r="M39" i="21"/>
  <c r="N65" i="8"/>
  <c r="N67" i="8" s="1"/>
  <c r="N68" i="8" s="1"/>
  <c r="N126" i="16"/>
  <c r="N116" i="16"/>
  <c r="N117" i="16" s="1"/>
  <c r="N120" i="16" s="1"/>
  <c r="N62" i="16"/>
  <c r="N93" i="16"/>
  <c r="N94" i="16" s="1"/>
  <c r="N119" i="16" s="1"/>
  <c r="N52" i="16"/>
  <c r="M59" i="8"/>
  <c r="N52" i="8"/>
  <c r="N54" i="8" s="1"/>
  <c r="N29" i="16"/>
  <c r="N2" i="16"/>
  <c r="N2" i="12"/>
  <c r="N49" i="8"/>
  <c r="N50" i="8" s="1"/>
  <c r="N33" i="8"/>
  <c r="N2" i="9"/>
  <c r="N84" i="8"/>
  <c r="N86" i="8" s="1"/>
  <c r="N2" i="8"/>
  <c r="N3" i="7"/>
  <c r="O22" i="8"/>
  <c r="N39" i="8"/>
  <c r="N40" i="8" s="1"/>
  <c r="N25" i="8"/>
  <c r="N27" i="8" s="1"/>
  <c r="H85" i="8"/>
  <c r="H21" i="8"/>
  <c r="M3" i="20" l="1"/>
  <c r="M3" i="23"/>
  <c r="M3" i="24"/>
  <c r="M3" i="21"/>
  <c r="M3" i="22"/>
  <c r="N4" i="20"/>
  <c r="N4" i="22"/>
  <c r="N4" i="23"/>
  <c r="N4" i="24"/>
  <c r="N4" i="21"/>
  <c r="N101" i="24"/>
  <c r="N101" i="23"/>
  <c r="N101" i="22"/>
  <c r="N101" i="21"/>
  <c r="N32" i="24"/>
  <c r="N83" i="24"/>
  <c r="N32" i="23"/>
  <c r="N83" i="23"/>
  <c r="N17" i="24"/>
  <c r="N19" i="24" s="1"/>
  <c r="N32" i="22"/>
  <c r="N138" i="23"/>
  <c r="N83" i="22"/>
  <c r="N17" i="22"/>
  <c r="N19" i="22" s="1"/>
  <c r="N17" i="23"/>
  <c r="N19" i="23" s="1"/>
  <c r="N138" i="22"/>
  <c r="N138" i="21"/>
  <c r="N138" i="24"/>
  <c r="N32" i="21"/>
  <c r="N17" i="21"/>
  <c r="N19" i="21" s="1"/>
  <c r="N83" i="21"/>
  <c r="N151" i="24"/>
  <c r="N151" i="23"/>
  <c r="N97" i="23"/>
  <c r="N46" i="24"/>
  <c r="N97" i="24"/>
  <c r="N151" i="21"/>
  <c r="N151" i="22"/>
  <c r="N46" i="22"/>
  <c r="N46" i="23"/>
  <c r="N97" i="22"/>
  <c r="N97" i="21"/>
  <c r="N46" i="21"/>
  <c r="N64" i="8"/>
  <c r="M3" i="16"/>
  <c r="M129" i="16"/>
  <c r="N121" i="16"/>
  <c r="N124" i="16" s="1"/>
  <c r="N127" i="16" s="1"/>
  <c r="N129" i="16" s="1"/>
  <c r="M3" i="12"/>
  <c r="N97" i="12"/>
  <c r="N58" i="8"/>
  <c r="N151" i="12"/>
  <c r="N46" i="12"/>
  <c r="M3" i="8"/>
  <c r="M3" i="9"/>
  <c r="M4" i="7"/>
  <c r="N53" i="8"/>
  <c r="N34" i="8"/>
  <c r="N45" i="8" s="1"/>
  <c r="O46" i="8" s="1"/>
  <c r="N35" i="8"/>
  <c r="N57" i="8" s="1"/>
  <c r="N101" i="12"/>
  <c r="O2" i="7"/>
  <c r="O26" i="8"/>
  <c r="O23" i="8"/>
  <c r="N83" i="12"/>
  <c r="N17" i="12"/>
  <c r="N19" i="12" s="1"/>
  <c r="N32" i="12"/>
  <c r="N138" i="12"/>
  <c r="N4" i="16"/>
  <c r="N4" i="8"/>
  <c r="N4" i="12"/>
  <c r="N5" i="7"/>
  <c r="N4" i="9"/>
  <c r="O2" i="20" l="1"/>
  <c r="O2" i="24"/>
  <c r="O2" i="23"/>
  <c r="O2" i="22"/>
  <c r="O2" i="21"/>
  <c r="N177" i="23"/>
  <c r="N177" i="24"/>
  <c r="N177" i="22"/>
  <c r="N177" i="21"/>
  <c r="N177" i="12"/>
  <c r="O65" i="8"/>
  <c r="O67" i="8" s="1"/>
  <c r="O68" i="8" s="1"/>
  <c r="O93" i="16"/>
  <c r="O94" i="16" s="1"/>
  <c r="O119" i="16" s="1"/>
  <c r="O62" i="16"/>
  <c r="O126" i="16"/>
  <c r="O52" i="16"/>
  <c r="O116" i="16"/>
  <c r="O117" i="16" s="1"/>
  <c r="O120" i="16" s="1"/>
  <c r="N59" i="8"/>
  <c r="O52" i="8"/>
  <c r="O54" i="8" s="1"/>
  <c r="O29" i="16"/>
  <c r="O2" i="16"/>
  <c r="P22" i="8"/>
  <c r="O2" i="9"/>
  <c r="O39" i="8"/>
  <c r="O40" i="8" s="1"/>
  <c r="O2" i="12"/>
  <c r="O3" i="7"/>
  <c r="O49" i="8"/>
  <c r="O50" i="8" s="1"/>
  <c r="O84" i="8"/>
  <c r="O86" i="8" s="1"/>
  <c r="O2" i="8"/>
  <c r="O25" i="8"/>
  <c r="O27" i="8" s="1"/>
  <c r="O33" i="8"/>
  <c r="O101" i="24" l="1"/>
  <c r="O101" i="23"/>
  <c r="O101" i="22"/>
  <c r="O101" i="21"/>
  <c r="O83" i="24"/>
  <c r="O32" i="23"/>
  <c r="O83" i="23"/>
  <c r="O138" i="24"/>
  <c r="O138" i="23"/>
  <c r="O83" i="22"/>
  <c r="O17" i="22"/>
  <c r="O19" i="22" s="1"/>
  <c r="O17" i="23"/>
  <c r="O19" i="23" s="1"/>
  <c r="O17" i="24"/>
  <c r="O19" i="24" s="1"/>
  <c r="O138" i="22"/>
  <c r="O138" i="21"/>
  <c r="O32" i="22"/>
  <c r="O32" i="21"/>
  <c r="O17" i="21"/>
  <c r="O19" i="21" s="1"/>
  <c r="O32" i="24"/>
  <c r="O83" i="21"/>
  <c r="O151" i="24"/>
  <c r="O151" i="23"/>
  <c r="O46" i="24"/>
  <c r="O46" i="23"/>
  <c r="O151" i="22"/>
  <c r="O97" i="23"/>
  <c r="O97" i="24"/>
  <c r="O46" i="22"/>
  <c r="O97" i="21"/>
  <c r="O151" i="21"/>
  <c r="O97" i="22"/>
  <c r="O46" i="21"/>
  <c r="N3" i="20"/>
  <c r="N3" i="24"/>
  <c r="N3" i="22"/>
  <c r="N3" i="23"/>
  <c r="N3" i="21"/>
  <c r="O4" i="20"/>
  <c r="O4" i="23"/>
  <c r="O4" i="24"/>
  <c r="O4" i="22"/>
  <c r="O4" i="21"/>
  <c r="O64" i="8"/>
  <c r="O151" i="12"/>
  <c r="N3" i="16"/>
  <c r="O121" i="16"/>
  <c r="O124" i="16" s="1"/>
  <c r="O127" i="16" s="1"/>
  <c r="O129" i="16" s="1"/>
  <c r="N3" i="9"/>
  <c r="O97" i="12"/>
  <c r="O58" i="8"/>
  <c r="N4" i="7"/>
  <c r="N3" i="8"/>
  <c r="N3" i="12"/>
  <c r="O46" i="12"/>
  <c r="O53" i="8"/>
  <c r="P23" i="8"/>
  <c r="P2" i="7"/>
  <c r="P26" i="8"/>
  <c r="O34" i="8"/>
  <c r="O45" i="8" s="1"/>
  <c r="P46" i="8" s="1"/>
  <c r="O35" i="8"/>
  <c r="O57" i="8" s="1"/>
  <c r="O17" i="12"/>
  <c r="O19" i="12" s="1"/>
  <c r="O83" i="12"/>
  <c r="O138" i="12"/>
  <c r="O32" i="12"/>
  <c r="O4" i="16"/>
  <c r="O4" i="9"/>
  <c r="O4" i="12"/>
  <c r="O4" i="8"/>
  <c r="O5" i="7"/>
  <c r="O101" i="12"/>
  <c r="P2" i="20" l="1"/>
  <c r="P2" i="23"/>
  <c r="P2" i="24"/>
  <c r="P2" i="22"/>
  <c r="P2" i="21"/>
  <c r="O177" i="12"/>
  <c r="O177" i="24"/>
  <c r="O177" i="23"/>
  <c r="O177" i="22"/>
  <c r="O177" i="21"/>
  <c r="P65" i="8"/>
  <c r="P67" i="8" s="1"/>
  <c r="P68" i="8" s="1"/>
  <c r="P93" i="16"/>
  <c r="P94" i="16" s="1"/>
  <c r="P119" i="16" s="1"/>
  <c r="P126" i="16"/>
  <c r="P52" i="16"/>
  <c r="P116" i="16"/>
  <c r="P117" i="16" s="1"/>
  <c r="P120" i="16" s="1"/>
  <c r="P62" i="16"/>
  <c r="O59" i="8"/>
  <c r="P52" i="8"/>
  <c r="P54" i="8" s="1"/>
  <c r="P29" i="16"/>
  <c r="P2" i="16"/>
  <c r="P33" i="8"/>
  <c r="P2" i="8"/>
  <c r="P2" i="9"/>
  <c r="P49" i="8"/>
  <c r="P50" i="8" s="1"/>
  <c r="P3" i="7"/>
  <c r="Q22" i="8"/>
  <c r="P2" i="12"/>
  <c r="P39" i="8"/>
  <c r="P40" i="8" s="1"/>
  <c r="P84" i="8"/>
  <c r="P86" i="8" s="1"/>
  <c r="P25" i="8"/>
  <c r="P27" i="8" s="1"/>
  <c r="P151" i="24" l="1"/>
  <c r="P151" i="23"/>
  <c r="P97" i="24"/>
  <c r="P46" i="24"/>
  <c r="P97" i="23"/>
  <c r="P46" i="22"/>
  <c r="P151" i="21"/>
  <c r="P97" i="21"/>
  <c r="P46" i="21"/>
  <c r="P151" i="22"/>
  <c r="P97" i="22"/>
  <c r="P46" i="23"/>
  <c r="O3" i="20"/>
  <c r="O3" i="24"/>
  <c r="O3" i="22"/>
  <c r="O3" i="23"/>
  <c r="O3" i="21"/>
  <c r="P83" i="23"/>
  <c r="P138" i="24"/>
  <c r="P138" i="23"/>
  <c r="P17" i="24"/>
  <c r="P19" i="24" s="1"/>
  <c r="P32" i="24"/>
  <c r="P83" i="24"/>
  <c r="P17" i="23"/>
  <c r="P19" i="23" s="1"/>
  <c r="P32" i="23"/>
  <c r="P138" i="22"/>
  <c r="P17" i="22"/>
  <c r="P19" i="22" s="1"/>
  <c r="P17" i="21"/>
  <c r="P19" i="21" s="1"/>
  <c r="P83" i="21"/>
  <c r="P32" i="21"/>
  <c r="P83" i="22"/>
  <c r="P32" i="22"/>
  <c r="P138" i="21"/>
  <c r="P101" i="23"/>
  <c r="P101" i="24"/>
  <c r="P101" i="22"/>
  <c r="P101" i="21"/>
  <c r="P4" i="20"/>
  <c r="P4" i="24"/>
  <c r="P4" i="22"/>
  <c r="P4" i="23"/>
  <c r="P4" i="21"/>
  <c r="P101" i="12"/>
  <c r="O3" i="12"/>
  <c r="O3" i="16"/>
  <c r="O4" i="7"/>
  <c r="O3" i="8"/>
  <c r="O3" i="9"/>
  <c r="P121" i="16"/>
  <c r="P124" i="16" s="1"/>
  <c r="P127" i="16" s="1"/>
  <c r="P129" i="16" s="1"/>
  <c r="P46" i="12"/>
  <c r="P151" i="12"/>
  <c r="P97" i="12"/>
  <c r="P53" i="8"/>
  <c r="P58" i="8"/>
  <c r="P64" i="8"/>
  <c r="P83" i="12"/>
  <c r="P138" i="12"/>
  <c r="P32" i="12"/>
  <c r="P17" i="12"/>
  <c r="P19" i="12" s="1"/>
  <c r="Q23" i="8"/>
  <c r="Q2" i="7"/>
  <c r="Q26" i="8"/>
  <c r="P34" i="8"/>
  <c r="P45" i="8" s="1"/>
  <c r="Q46" i="8" s="1"/>
  <c r="P35" i="8"/>
  <c r="P57" i="8" s="1"/>
  <c r="P4" i="16"/>
  <c r="P4" i="8"/>
  <c r="P4" i="12"/>
  <c r="P5" i="7"/>
  <c r="P4" i="9"/>
  <c r="Q2" i="20" l="1"/>
  <c r="Q2" i="24"/>
  <c r="Q2" i="22"/>
  <c r="Q2" i="23"/>
  <c r="Q2" i="21"/>
  <c r="P177" i="24"/>
  <c r="P177" i="23"/>
  <c r="P177" i="22"/>
  <c r="P177" i="21"/>
  <c r="Q65" i="8"/>
  <c r="Q67" i="8" s="1"/>
  <c r="Q68" i="8" s="1"/>
  <c r="P177" i="12"/>
  <c r="Q52" i="16"/>
  <c r="Q116" i="16"/>
  <c r="Q117" i="16" s="1"/>
  <c r="Q120" i="16" s="1"/>
  <c r="Q62" i="16"/>
  <c r="Q126" i="16"/>
  <c r="Q93" i="16"/>
  <c r="Q94" i="16" s="1"/>
  <c r="Q119" i="16" s="1"/>
  <c r="P59" i="8"/>
  <c r="Q52" i="8"/>
  <c r="Q54" i="8" s="1"/>
  <c r="Q29" i="16"/>
  <c r="Q2" i="16"/>
  <c r="Q49" i="8"/>
  <c r="Q50" i="8" s="1"/>
  <c r="Q2" i="8"/>
  <c r="Q2" i="12"/>
  <c r="Q84" i="8"/>
  <c r="Q86" i="8" s="1"/>
  <c r="Q25" i="8"/>
  <c r="Q27" i="8" s="1"/>
  <c r="R22" i="8"/>
  <c r="Q3" i="7"/>
  <c r="Q33" i="8"/>
  <c r="Q2" i="9"/>
  <c r="Q39" i="8"/>
  <c r="Q40" i="8" s="1"/>
  <c r="Q97" i="24" l="1"/>
  <c r="Q97" i="23"/>
  <c r="Q46" i="23"/>
  <c r="Q46" i="24"/>
  <c r="Q151" i="24"/>
  <c r="Q46" i="22"/>
  <c r="Q97" i="22"/>
  <c r="Q151" i="23"/>
  <c r="Q97" i="21"/>
  <c r="Q151" i="22"/>
  <c r="Q46" i="21"/>
  <c r="Q151" i="21"/>
  <c r="Q4" i="20"/>
  <c r="Q4" i="24"/>
  <c r="Q4" i="23"/>
  <c r="Q4" i="22"/>
  <c r="Q4" i="21"/>
  <c r="P3" i="20"/>
  <c r="P3" i="24"/>
  <c r="P3" i="22"/>
  <c r="P3" i="23"/>
  <c r="P3" i="21"/>
  <c r="Q138" i="24"/>
  <c r="Q138" i="23"/>
  <c r="Q17" i="24"/>
  <c r="Q19" i="24" s="1"/>
  <c r="Q32" i="24"/>
  <c r="Q83" i="24"/>
  <c r="Q32" i="23"/>
  <c r="Q83" i="22"/>
  <c r="Q17" i="22"/>
  <c r="Q19" i="22" s="1"/>
  <c r="Q83" i="23"/>
  <c r="Q17" i="23"/>
  <c r="Q19" i="23" s="1"/>
  <c r="Q138" i="22"/>
  <c r="Q17" i="21"/>
  <c r="Q19" i="21" s="1"/>
  <c r="Q32" i="22"/>
  <c r="Q32" i="21"/>
  <c r="Q83" i="21"/>
  <c r="Q138" i="21"/>
  <c r="Q101" i="24"/>
  <c r="Q101" i="23"/>
  <c r="Q101" i="22"/>
  <c r="Q101" i="21"/>
  <c r="Q64" i="8"/>
  <c r="Q97" i="12"/>
  <c r="P3" i="16"/>
  <c r="Q121" i="16"/>
  <c r="Q124" i="16" s="1"/>
  <c r="Q127" i="16" s="1"/>
  <c r="Q129" i="16" s="1"/>
  <c r="Q46" i="12"/>
  <c r="P4" i="7"/>
  <c r="P3" i="8"/>
  <c r="P3" i="12"/>
  <c r="P3" i="9"/>
  <c r="Q58" i="8"/>
  <c r="Q151" i="12"/>
  <c r="Q101" i="12"/>
  <c r="Q53" i="8"/>
  <c r="R2" i="7"/>
  <c r="R26" i="8"/>
  <c r="R23" i="8"/>
  <c r="Q4" i="16"/>
  <c r="Q5" i="7"/>
  <c r="Q4" i="12"/>
  <c r="Q4" i="8"/>
  <c r="Q4" i="9"/>
  <c r="Q32" i="12"/>
  <c r="Q17" i="12"/>
  <c r="Q19" i="12" s="1"/>
  <c r="Q138" i="12"/>
  <c r="Q83" i="12"/>
  <c r="Q35" i="8"/>
  <c r="Q57" i="8" s="1"/>
  <c r="Q34" i="8"/>
  <c r="Q45" i="8" s="1"/>
  <c r="R46" i="8" s="1"/>
  <c r="Q177" i="12" l="1"/>
  <c r="Q177" i="24"/>
  <c r="Q177" i="23"/>
  <c r="Q177" i="22"/>
  <c r="Q177" i="21"/>
  <c r="R2" i="20"/>
  <c r="R2" i="24"/>
  <c r="R2" i="22"/>
  <c r="R2" i="23"/>
  <c r="R2" i="21"/>
  <c r="R65" i="8"/>
  <c r="R67" i="8" s="1"/>
  <c r="R68" i="8" s="1"/>
  <c r="R52" i="16"/>
  <c r="R116" i="16"/>
  <c r="R117" i="16" s="1"/>
  <c r="R120" i="16" s="1"/>
  <c r="R93" i="16"/>
  <c r="R94" i="16" s="1"/>
  <c r="R119" i="16" s="1"/>
  <c r="R62" i="16"/>
  <c r="R126" i="16"/>
  <c r="Q59" i="8"/>
  <c r="R52" i="8"/>
  <c r="R54" i="8" s="1"/>
  <c r="R29" i="16"/>
  <c r="R2" i="16"/>
  <c r="R39" i="8"/>
  <c r="R40" i="8" s="1"/>
  <c r="R3" i="7"/>
  <c r="R2" i="8"/>
  <c r="R49" i="8"/>
  <c r="R2" i="12"/>
  <c r="R2" i="9"/>
  <c r="R25" i="8"/>
  <c r="R27" i="8" s="1"/>
  <c r="R33" i="8"/>
  <c r="R84" i="8"/>
  <c r="R86" i="8" s="1"/>
  <c r="Q3" i="20" l="1"/>
  <c r="Q3" i="24"/>
  <c r="Q3" i="23"/>
  <c r="Q3" i="21"/>
  <c r="Q3" i="22"/>
  <c r="R4" i="20"/>
  <c r="R4" i="24"/>
  <c r="R4" i="23"/>
  <c r="R4" i="22"/>
  <c r="R4" i="21"/>
  <c r="R17" i="24"/>
  <c r="R19" i="24" s="1"/>
  <c r="R83" i="24"/>
  <c r="R83" i="23"/>
  <c r="R32" i="24"/>
  <c r="R32" i="23"/>
  <c r="R17" i="23"/>
  <c r="R19" i="23" s="1"/>
  <c r="R138" i="23"/>
  <c r="R138" i="22"/>
  <c r="R138" i="24"/>
  <c r="R32" i="22"/>
  <c r="R17" i="22"/>
  <c r="R19" i="22" s="1"/>
  <c r="R32" i="21"/>
  <c r="R83" i="21"/>
  <c r="R17" i="21"/>
  <c r="R19" i="21" s="1"/>
  <c r="R83" i="22"/>
  <c r="R138" i="21"/>
  <c r="R97" i="24"/>
  <c r="R97" i="23"/>
  <c r="R46" i="23"/>
  <c r="R46" i="24"/>
  <c r="R151" i="24"/>
  <c r="R151" i="23"/>
  <c r="R97" i="22"/>
  <c r="R151" i="22"/>
  <c r="R46" i="21"/>
  <c r="R46" i="22"/>
  <c r="R151" i="21"/>
  <c r="R97" i="21"/>
  <c r="Q3" i="9"/>
  <c r="R50" i="8"/>
  <c r="Q4" i="7"/>
  <c r="Q3" i="12"/>
  <c r="Q3" i="16"/>
  <c r="Q3" i="8"/>
  <c r="R121" i="16"/>
  <c r="R124" i="16" s="1"/>
  <c r="R127" i="16" s="1"/>
  <c r="R129" i="16" s="1"/>
  <c r="R151" i="12"/>
  <c r="R97" i="12"/>
  <c r="R46" i="12"/>
  <c r="R58" i="8"/>
  <c r="R4" i="16"/>
  <c r="R5" i="7"/>
  <c r="R4" i="12"/>
  <c r="R4" i="8"/>
  <c r="R4" i="9"/>
  <c r="R17" i="12"/>
  <c r="R19" i="12" s="1"/>
  <c r="R83" i="12"/>
  <c r="R138" i="12"/>
  <c r="R32" i="12"/>
  <c r="R35" i="8"/>
  <c r="R57" i="8" s="1"/>
  <c r="R34" i="8"/>
  <c r="R45" i="8" s="1"/>
  <c r="R101" i="24" l="1"/>
  <c r="R101" i="23"/>
  <c r="R101" i="22"/>
  <c r="R101" i="21"/>
  <c r="R53" i="8"/>
  <c r="R101" i="12"/>
  <c r="R64" i="8"/>
  <c r="H65" i="8"/>
  <c r="H67" i="8" s="1"/>
  <c r="R59" i="8"/>
  <c r="H27" i="8"/>
  <c r="F55" i="8"/>
  <c r="F76" i="8" s="1"/>
  <c r="H46" i="8"/>
  <c r="F69" i="8"/>
  <c r="F77" i="8" s="1"/>
  <c r="R177" i="24" l="1"/>
  <c r="R177" i="23"/>
  <c r="R177" i="22"/>
  <c r="R177" i="21"/>
  <c r="R3" i="20"/>
  <c r="R3" i="24"/>
  <c r="R3" i="22"/>
  <c r="R3" i="23"/>
  <c r="R3" i="21"/>
  <c r="R3" i="9"/>
  <c r="H68" i="8"/>
  <c r="R177" i="12"/>
  <c r="H93" i="16"/>
  <c r="H62" i="16"/>
  <c r="H52" i="16"/>
  <c r="H116" i="16"/>
  <c r="H126" i="16"/>
  <c r="R4" i="7"/>
  <c r="H52" i="8"/>
  <c r="H29" i="16"/>
  <c r="R3" i="8"/>
  <c r="R3" i="12"/>
  <c r="R3" i="16"/>
  <c r="H54" i="8"/>
  <c r="H50" i="8"/>
  <c r="H40" i="8"/>
  <c r="H151" i="24" l="1"/>
  <c r="H151" i="23"/>
  <c r="H97" i="24"/>
  <c r="H46" i="23"/>
  <c r="H46" i="22"/>
  <c r="H46" i="24"/>
  <c r="H151" i="22"/>
  <c r="H97" i="22"/>
  <c r="H151" i="21"/>
  <c r="H97" i="21"/>
  <c r="H46" i="21"/>
  <c r="H97" i="23"/>
  <c r="H83" i="23"/>
  <c r="H138" i="24"/>
  <c r="H138" i="23"/>
  <c r="H17" i="24"/>
  <c r="H32" i="24"/>
  <c r="H83" i="24"/>
  <c r="H17" i="23"/>
  <c r="H32" i="23"/>
  <c r="H32" i="22"/>
  <c r="H17" i="21"/>
  <c r="H83" i="22"/>
  <c r="H138" i="22"/>
  <c r="H32" i="21"/>
  <c r="H83" i="21"/>
  <c r="H138" i="21"/>
  <c r="H17" i="22"/>
  <c r="H101" i="23"/>
  <c r="H101" i="24"/>
  <c r="H101" i="22"/>
  <c r="H101" i="21"/>
  <c r="H46" i="12"/>
  <c r="H97" i="12"/>
  <c r="H151" i="12"/>
  <c r="H58" i="8"/>
  <c r="H101" i="12"/>
  <c r="H53" i="8"/>
  <c r="H64" i="8"/>
  <c r="F36" i="8"/>
  <c r="F75" i="8" s="1"/>
  <c r="H35" i="8"/>
  <c r="H57" i="8" s="1"/>
  <c r="H17" i="12"/>
  <c r="H83" i="12"/>
  <c r="H32" i="12"/>
  <c r="H138" i="12"/>
  <c r="H34" i="8"/>
  <c r="H45" i="8" s="1"/>
  <c r="H177" i="24" l="1"/>
  <c r="H177" i="23"/>
  <c r="H177" i="21"/>
  <c r="H177" i="22"/>
  <c r="H177" i="12"/>
  <c r="F78" i="8"/>
  <c r="F13" i="9" s="1"/>
  <c r="J55" i="16" l="1"/>
  <c r="J57" i="16" l="1"/>
  <c r="J60" i="16" l="1"/>
  <c r="J63" i="16" s="1"/>
  <c r="J65" i="16" l="1"/>
  <c r="J67" i="16" s="1"/>
  <c r="J131" i="16"/>
  <c r="J133" i="16" s="1"/>
  <c r="J69" i="16" l="1"/>
  <c r="K30" i="16" l="1"/>
  <c r="K55" i="16" l="1"/>
  <c r="K53" i="16"/>
  <c r="K56" i="16" s="1"/>
  <c r="L30" i="16"/>
  <c r="L55" i="16" l="1"/>
  <c r="L53" i="16"/>
  <c r="L56" i="16" s="1"/>
  <c r="K57" i="16" l="1"/>
  <c r="K60" i="16" s="1"/>
  <c r="K63" i="16" s="1"/>
  <c r="L57" i="16"/>
  <c r="M55" i="16" l="1"/>
  <c r="L60" i="16"/>
  <c r="L63" i="16" s="1"/>
  <c r="K65" i="16" l="1"/>
  <c r="K67" i="16" s="1"/>
  <c r="K131" i="16"/>
  <c r="K133" i="16" s="1"/>
  <c r="K135" i="16" s="1"/>
  <c r="M57" i="16"/>
  <c r="N30" i="16"/>
  <c r="K69" i="24" l="1"/>
  <c r="K70" i="24" s="1"/>
  <c r="K74" i="24" s="1"/>
  <c r="K75" i="24" s="1"/>
  <c r="K69" i="22"/>
  <c r="K70" i="22" s="1"/>
  <c r="K74" i="22" s="1"/>
  <c r="K75" i="22" s="1"/>
  <c r="K69" i="23"/>
  <c r="K70" i="23" s="1"/>
  <c r="K74" i="23" s="1"/>
  <c r="K75" i="23" s="1"/>
  <c r="K69" i="21"/>
  <c r="K70" i="21" s="1"/>
  <c r="K74" i="21" s="1"/>
  <c r="K75" i="21" s="1"/>
  <c r="K69" i="12"/>
  <c r="K70" i="12" s="1"/>
  <c r="K74" i="12" s="1"/>
  <c r="K75" i="12" s="1"/>
  <c r="K86" i="12" s="1"/>
  <c r="N55" i="16"/>
  <c r="M60" i="16"/>
  <c r="M63" i="16" s="1"/>
  <c r="L65" i="16"/>
  <c r="L67" i="16" s="1"/>
  <c r="L131" i="16"/>
  <c r="L133" i="16" s="1"/>
  <c r="L135" i="16" s="1"/>
  <c r="K69" i="16"/>
  <c r="K71" i="16" s="1"/>
  <c r="N53" i="16"/>
  <c r="N56" i="16" s="1"/>
  <c r="K86" i="21" l="1"/>
  <c r="K91" i="21" s="1"/>
  <c r="K79" i="21"/>
  <c r="K80" i="21" s="1"/>
  <c r="K86" i="23"/>
  <c r="K79" i="23"/>
  <c r="K80" i="23" s="1"/>
  <c r="K14" i="24"/>
  <c r="K15" i="24" s="1"/>
  <c r="K23" i="24" s="1"/>
  <c r="K24" i="24" s="1"/>
  <c r="K125" i="23"/>
  <c r="K126" i="23" s="1"/>
  <c r="K129" i="23" s="1"/>
  <c r="K130" i="23" s="1"/>
  <c r="K14" i="23"/>
  <c r="K15" i="23" s="1"/>
  <c r="K23" i="23" s="1"/>
  <c r="K24" i="23" s="1"/>
  <c r="K125" i="24"/>
  <c r="K126" i="24" s="1"/>
  <c r="K129" i="24" s="1"/>
  <c r="K130" i="24" s="1"/>
  <c r="K14" i="22"/>
  <c r="K15" i="22" s="1"/>
  <c r="K23" i="22" s="1"/>
  <c r="K24" i="22" s="1"/>
  <c r="K125" i="21"/>
  <c r="K126" i="21" s="1"/>
  <c r="K129" i="21" s="1"/>
  <c r="K130" i="21" s="1"/>
  <c r="K14" i="21"/>
  <c r="K15" i="21" s="1"/>
  <c r="K23" i="21" s="1"/>
  <c r="K24" i="21" s="1"/>
  <c r="K125" i="22"/>
  <c r="K126" i="22" s="1"/>
  <c r="K129" i="22" s="1"/>
  <c r="K130" i="22" s="1"/>
  <c r="K86" i="22"/>
  <c r="K79" i="22"/>
  <c r="K80" i="22" s="1"/>
  <c r="L69" i="24"/>
  <c r="L70" i="24" s="1"/>
  <c r="L74" i="24" s="1"/>
  <c r="L69" i="22"/>
  <c r="L70" i="22" s="1"/>
  <c r="L74" i="22" s="1"/>
  <c r="L69" i="23"/>
  <c r="L70" i="23" s="1"/>
  <c r="L74" i="23" s="1"/>
  <c r="L69" i="21"/>
  <c r="L70" i="21" s="1"/>
  <c r="L74" i="21" s="1"/>
  <c r="K79" i="24"/>
  <c r="K80" i="24" s="1"/>
  <c r="K86" i="24"/>
  <c r="K91" i="24" s="1"/>
  <c r="K79" i="12"/>
  <c r="K80" i="12" s="1"/>
  <c r="K87" i="12" s="1"/>
  <c r="K88" i="12" s="1"/>
  <c r="K91" i="12"/>
  <c r="K14" i="12"/>
  <c r="K15" i="12" s="1"/>
  <c r="K23" i="12" s="1"/>
  <c r="K24" i="12" s="1"/>
  <c r="K40" i="12" s="1"/>
  <c r="K125" i="12"/>
  <c r="K126" i="12" s="1"/>
  <c r="K129" i="12" s="1"/>
  <c r="K130" i="12" s="1"/>
  <c r="L69" i="16"/>
  <c r="L71" i="16" s="1"/>
  <c r="N57" i="16"/>
  <c r="O30" i="16"/>
  <c r="K146" i="24" l="1"/>
  <c r="K141" i="24"/>
  <c r="K134" i="24"/>
  <c r="K135" i="24" s="1"/>
  <c r="K35" i="24"/>
  <c r="K28" i="24"/>
  <c r="K29" i="24" s="1"/>
  <c r="K40" i="24"/>
  <c r="K141" i="22"/>
  <c r="K134" i="22"/>
  <c r="K135" i="22" s="1"/>
  <c r="K146" i="22"/>
  <c r="K87" i="23"/>
  <c r="K88" i="23" s="1"/>
  <c r="K106" i="23"/>
  <c r="K146" i="23"/>
  <c r="K134" i="23"/>
  <c r="K135" i="23" s="1"/>
  <c r="K141" i="23"/>
  <c r="K28" i="21"/>
  <c r="K29" i="21" s="1"/>
  <c r="K40" i="21"/>
  <c r="K35" i="21"/>
  <c r="K91" i="23"/>
  <c r="K87" i="24"/>
  <c r="K88" i="24" s="1"/>
  <c r="K106" i="24"/>
  <c r="K141" i="21"/>
  <c r="K134" i="21"/>
  <c r="K135" i="21" s="1"/>
  <c r="K146" i="21"/>
  <c r="K106" i="21"/>
  <c r="K87" i="21"/>
  <c r="K88" i="21" s="1"/>
  <c r="K40" i="23"/>
  <c r="K35" i="23"/>
  <c r="K28" i="23"/>
  <c r="K29" i="23" s="1"/>
  <c r="K106" i="22"/>
  <c r="K87" i="22"/>
  <c r="K88" i="22" s="1"/>
  <c r="K91" i="22"/>
  <c r="L14" i="24"/>
  <c r="L15" i="24" s="1"/>
  <c r="L23" i="24" s="1"/>
  <c r="L125" i="24"/>
  <c r="L126" i="24" s="1"/>
  <c r="L129" i="24" s="1"/>
  <c r="L125" i="23"/>
  <c r="L126" i="23" s="1"/>
  <c r="L129" i="23" s="1"/>
  <c r="L125" i="22"/>
  <c r="L126" i="22" s="1"/>
  <c r="L129" i="22" s="1"/>
  <c r="L14" i="22"/>
  <c r="L15" i="22" s="1"/>
  <c r="L23" i="22" s="1"/>
  <c r="L14" i="23"/>
  <c r="L15" i="23" s="1"/>
  <c r="L23" i="23" s="1"/>
  <c r="L125" i="21"/>
  <c r="L126" i="21" s="1"/>
  <c r="L129" i="21" s="1"/>
  <c r="L14" i="21"/>
  <c r="L15" i="21" s="1"/>
  <c r="L23" i="21" s="1"/>
  <c r="K40" i="22"/>
  <c r="K35" i="22"/>
  <c r="K28" i="22"/>
  <c r="K29" i="22" s="1"/>
  <c r="K106" i="12"/>
  <c r="K185" i="12" s="1"/>
  <c r="K192" i="12" s="1"/>
  <c r="K197" i="12" s="1"/>
  <c r="L69" i="12"/>
  <c r="L70" i="12" s="1"/>
  <c r="L74" i="12" s="1"/>
  <c r="K35" i="12"/>
  <c r="L85" i="12"/>
  <c r="K92" i="12"/>
  <c r="K93" i="12" s="1"/>
  <c r="K102" i="12"/>
  <c r="K103" i="12" s="1"/>
  <c r="K28" i="12"/>
  <c r="K29" i="12" s="1"/>
  <c r="K51" i="12" s="1"/>
  <c r="K141" i="12"/>
  <c r="K146" i="12"/>
  <c r="K134" i="12"/>
  <c r="K135" i="12" s="1"/>
  <c r="K182" i="12" s="1"/>
  <c r="L14" i="12"/>
  <c r="L15" i="12" s="1"/>
  <c r="L23" i="12" s="1"/>
  <c r="L125" i="12"/>
  <c r="L126" i="12" s="1"/>
  <c r="L129" i="12" s="1"/>
  <c r="O55" i="16"/>
  <c r="N60" i="16"/>
  <c r="N63" i="16" s="1"/>
  <c r="M65" i="16"/>
  <c r="M131" i="16"/>
  <c r="M133" i="16" s="1"/>
  <c r="M135" i="16" s="1"/>
  <c r="M69" i="12" s="1"/>
  <c r="M70" i="12" s="1"/>
  <c r="O53" i="16"/>
  <c r="O56" i="16" s="1"/>
  <c r="K102" i="22" l="1"/>
  <c r="K103" i="22" s="1"/>
  <c r="K92" i="22"/>
  <c r="K93" i="22" s="1"/>
  <c r="L85" i="22"/>
  <c r="K155" i="22"/>
  <c r="K182" i="22"/>
  <c r="K189" i="22" s="1"/>
  <c r="K142" i="22"/>
  <c r="K143" i="22" s="1"/>
  <c r="K36" i="21"/>
  <c r="K37" i="21" s="1"/>
  <c r="K51" i="21"/>
  <c r="K185" i="22"/>
  <c r="K192" i="22" s="1"/>
  <c r="M69" i="23"/>
  <c r="M70" i="23" s="1"/>
  <c r="M74" i="23" s="1"/>
  <c r="M75" i="23" s="1"/>
  <c r="M69" i="22"/>
  <c r="M70" i="22" s="1"/>
  <c r="M74" i="22" s="1"/>
  <c r="M75" i="22" s="1"/>
  <c r="M69" i="21"/>
  <c r="M70" i="21" s="1"/>
  <c r="M74" i="21" s="1"/>
  <c r="M75" i="21" s="1"/>
  <c r="M69" i="24"/>
  <c r="M70" i="24" s="1"/>
  <c r="M74" i="24" s="1"/>
  <c r="M75" i="24" s="1"/>
  <c r="K36" i="23"/>
  <c r="K37" i="23" s="1"/>
  <c r="K51" i="23"/>
  <c r="K185" i="24"/>
  <c r="K192" i="24" s="1"/>
  <c r="K155" i="23"/>
  <c r="K142" i="23"/>
  <c r="K143" i="23" s="1"/>
  <c r="K182" i="23"/>
  <c r="K189" i="23" s="1"/>
  <c r="K36" i="24"/>
  <c r="K37" i="24" s="1"/>
  <c r="K51" i="24"/>
  <c r="K51" i="22"/>
  <c r="K36" i="22"/>
  <c r="K37" i="22" s="1"/>
  <c r="L85" i="24"/>
  <c r="K102" i="24"/>
  <c r="K103" i="24" s="1"/>
  <c r="K92" i="24"/>
  <c r="K93" i="24" s="1"/>
  <c r="L85" i="23"/>
  <c r="K102" i="23"/>
  <c r="K103" i="23" s="1"/>
  <c r="K92" i="23"/>
  <c r="K93" i="23" s="1"/>
  <c r="K185" i="23"/>
  <c r="K192" i="23" s="1"/>
  <c r="K155" i="24"/>
  <c r="K182" i="24"/>
  <c r="K189" i="24" s="1"/>
  <c r="K142" i="24"/>
  <c r="K143" i="24" s="1"/>
  <c r="K102" i="21"/>
  <c r="K103" i="21" s="1"/>
  <c r="K92" i="21"/>
  <c r="K93" i="21" s="1"/>
  <c r="L85" i="21"/>
  <c r="K155" i="21"/>
  <c r="K142" i="21"/>
  <c r="K143" i="21" s="1"/>
  <c r="K182" i="21"/>
  <c r="K189" i="21" s="1"/>
  <c r="K185" i="21"/>
  <c r="K192" i="21" s="1"/>
  <c r="K98" i="12"/>
  <c r="K99" i="12" s="1"/>
  <c r="K107" i="12" s="1"/>
  <c r="K108" i="12" s="1"/>
  <c r="K187" i="12" s="1"/>
  <c r="K194" i="12" s="1"/>
  <c r="K170" i="12"/>
  <c r="K173" i="12" s="1"/>
  <c r="K36" i="12"/>
  <c r="K37" i="12" s="1"/>
  <c r="K41" i="12" s="1"/>
  <c r="K42" i="12" s="1"/>
  <c r="L78" i="12"/>
  <c r="L73" i="12"/>
  <c r="L75" i="12" s="1"/>
  <c r="L90" i="12"/>
  <c r="K142" i="12"/>
  <c r="K143" i="12" s="1"/>
  <c r="K155" i="12"/>
  <c r="K189" i="12" s="1"/>
  <c r="K196" i="12" s="1"/>
  <c r="M67" i="16"/>
  <c r="M69" i="16" s="1"/>
  <c r="O57" i="16"/>
  <c r="P30" i="16"/>
  <c r="K147" i="21" l="1"/>
  <c r="K148" i="21" s="1"/>
  <c r="K152" i="21" s="1"/>
  <c r="K153" i="21" s="1"/>
  <c r="L140" i="21"/>
  <c r="L140" i="22"/>
  <c r="K147" i="22"/>
  <c r="K148" i="22" s="1"/>
  <c r="K152" i="22" s="1"/>
  <c r="K153" i="22" s="1"/>
  <c r="L34" i="21"/>
  <c r="K41" i="21"/>
  <c r="K42" i="21" s="1"/>
  <c r="K147" i="24"/>
  <c r="K148" i="24" s="1"/>
  <c r="K152" i="24" s="1"/>
  <c r="K153" i="24" s="1"/>
  <c r="L140" i="24"/>
  <c r="K197" i="21"/>
  <c r="L34" i="22"/>
  <c r="K41" i="22"/>
  <c r="K42" i="22" s="1"/>
  <c r="M86" i="24"/>
  <c r="M91" i="24" s="1"/>
  <c r="M79" i="24"/>
  <c r="M80" i="24" s="1"/>
  <c r="K196" i="23"/>
  <c r="K170" i="24"/>
  <c r="K173" i="24" s="1"/>
  <c r="K98" i="24"/>
  <c r="K99" i="24" s="1"/>
  <c r="K107" i="24" s="1"/>
  <c r="K147" i="23"/>
  <c r="K148" i="23" s="1"/>
  <c r="K152" i="23" s="1"/>
  <c r="K153" i="23" s="1"/>
  <c r="L140" i="23"/>
  <c r="M86" i="22"/>
  <c r="M79" i="22"/>
  <c r="M80" i="22" s="1"/>
  <c r="K41" i="24"/>
  <c r="K42" i="24" s="1"/>
  <c r="L34" i="24"/>
  <c r="M86" i="23"/>
  <c r="M91" i="23" s="1"/>
  <c r="M79" i="23"/>
  <c r="M80" i="23" s="1"/>
  <c r="K196" i="22"/>
  <c r="K196" i="24"/>
  <c r="K197" i="23"/>
  <c r="L73" i="24"/>
  <c r="L75" i="24" s="1"/>
  <c r="L90" i="24"/>
  <c r="L78" i="24"/>
  <c r="K196" i="21"/>
  <c r="L78" i="21"/>
  <c r="L73" i="21"/>
  <c r="L75" i="21" s="1"/>
  <c r="L90" i="21"/>
  <c r="K170" i="23"/>
  <c r="K173" i="23" s="1"/>
  <c r="K98" i="23"/>
  <c r="K99" i="23" s="1"/>
  <c r="K107" i="23" s="1"/>
  <c r="K197" i="24"/>
  <c r="L73" i="22"/>
  <c r="L75" i="22" s="1"/>
  <c r="L90" i="22"/>
  <c r="L78" i="22"/>
  <c r="M86" i="21"/>
  <c r="M91" i="21" s="1"/>
  <c r="M79" i="21"/>
  <c r="M80" i="21" s="1"/>
  <c r="K170" i="21"/>
  <c r="K173" i="21" s="1"/>
  <c r="K98" i="21"/>
  <c r="K99" i="21" s="1"/>
  <c r="K107" i="21" s="1"/>
  <c r="K197" i="22"/>
  <c r="K98" i="22"/>
  <c r="K99" i="22" s="1"/>
  <c r="K107" i="22" s="1"/>
  <c r="K170" i="22"/>
  <c r="K173" i="22" s="1"/>
  <c r="L78" i="23"/>
  <c r="L73" i="23"/>
  <c r="L75" i="23" s="1"/>
  <c r="L90" i="23"/>
  <c r="L34" i="23"/>
  <c r="K41" i="23"/>
  <c r="K42" i="23" s="1"/>
  <c r="K186" i="12"/>
  <c r="K193" i="12" s="1"/>
  <c r="K201" i="12" s="1"/>
  <c r="K47" i="12"/>
  <c r="K48" i="12" s="1"/>
  <c r="K52" i="12" s="1"/>
  <c r="K53" i="12" s="1"/>
  <c r="K61" i="12" s="1"/>
  <c r="K169" i="12"/>
  <c r="K172" i="12" s="1"/>
  <c r="K174" i="12" s="1"/>
  <c r="K176" i="12" s="1"/>
  <c r="K178" i="12" s="1"/>
  <c r="K13" i="20" s="1"/>
  <c r="K115" i="12"/>
  <c r="K160" i="12"/>
  <c r="K205" i="12"/>
  <c r="L34" i="12"/>
  <c r="L27" i="12" s="1"/>
  <c r="L39" i="12" s="1"/>
  <c r="L86" i="12"/>
  <c r="L91" i="12" s="1"/>
  <c r="L93" i="12" s="1"/>
  <c r="L79" i="12"/>
  <c r="L80" i="12" s="1"/>
  <c r="L140" i="12"/>
  <c r="K147" i="12"/>
  <c r="K148" i="12" s="1"/>
  <c r="K152" i="12" s="1"/>
  <c r="K153" i="12" s="1"/>
  <c r="M71" i="16"/>
  <c r="O60" i="16"/>
  <c r="O63" i="16" s="1"/>
  <c r="N65" i="16"/>
  <c r="N67" i="16" s="1"/>
  <c r="N131" i="16"/>
  <c r="N133" i="16" s="1"/>
  <c r="N135" i="16" s="1"/>
  <c r="P55" i="16"/>
  <c r="P53" i="16"/>
  <c r="P56" i="16" s="1"/>
  <c r="K198" i="22" l="1"/>
  <c r="K214" i="22" s="1"/>
  <c r="K216" i="22" s="1"/>
  <c r="K19" i="20" s="1"/>
  <c r="K198" i="23"/>
  <c r="K214" i="23" s="1"/>
  <c r="K216" i="23" s="1"/>
  <c r="K24" i="20" s="1"/>
  <c r="L22" i="24"/>
  <c r="L24" i="24" s="1"/>
  <c r="L27" i="24"/>
  <c r="L133" i="24"/>
  <c r="L145" i="24"/>
  <c r="L128" i="24"/>
  <c r="L130" i="24" s="1"/>
  <c r="L86" i="21"/>
  <c r="L91" i="21" s="1"/>
  <c r="L93" i="21" s="1"/>
  <c r="L79" i="21"/>
  <c r="L80" i="21" s="1"/>
  <c r="K186" i="22"/>
  <c r="K193" i="22" s="1"/>
  <c r="K108" i="22"/>
  <c r="M106" i="22"/>
  <c r="M87" i="22"/>
  <c r="M88" i="22" s="1"/>
  <c r="M87" i="24"/>
  <c r="M88" i="24" s="1"/>
  <c r="M106" i="24"/>
  <c r="K169" i="21"/>
  <c r="K172" i="21" s="1"/>
  <c r="K174" i="21" s="1"/>
  <c r="K176" i="21" s="1"/>
  <c r="K178" i="21" s="1"/>
  <c r="K8" i="20" s="1"/>
  <c r="K47" i="21"/>
  <c r="K48" i="21" s="1"/>
  <c r="K52" i="21" s="1"/>
  <c r="K53" i="21" s="1"/>
  <c r="L86" i="22"/>
  <c r="L91" i="22" s="1"/>
  <c r="L93" i="22" s="1"/>
  <c r="L79" i="22"/>
  <c r="L80" i="22" s="1"/>
  <c r="M91" i="22"/>
  <c r="L22" i="21"/>
  <c r="L24" i="21" s="1"/>
  <c r="L27" i="21"/>
  <c r="L145" i="23"/>
  <c r="L133" i="23"/>
  <c r="L128" i="23"/>
  <c r="L130" i="23" s="1"/>
  <c r="K169" i="22"/>
  <c r="K172" i="22" s="1"/>
  <c r="K174" i="22" s="1"/>
  <c r="K176" i="22" s="1"/>
  <c r="K178" i="22" s="1"/>
  <c r="K18" i="20" s="1"/>
  <c r="K47" i="22"/>
  <c r="K48" i="22" s="1"/>
  <c r="K52" i="22" s="1"/>
  <c r="K53" i="22" s="1"/>
  <c r="K183" i="22"/>
  <c r="K190" i="22" s="1"/>
  <c r="K156" i="22"/>
  <c r="K157" i="22" s="1"/>
  <c r="K47" i="24"/>
  <c r="K48" i="24" s="1"/>
  <c r="K52" i="24" s="1"/>
  <c r="K53" i="24" s="1"/>
  <c r="K169" i="24"/>
  <c r="K172" i="24" s="1"/>
  <c r="K174" i="24" s="1"/>
  <c r="K176" i="24" s="1"/>
  <c r="K178" i="24" s="1"/>
  <c r="K28" i="20" s="1"/>
  <c r="L27" i="23"/>
  <c r="L22" i="23"/>
  <c r="L24" i="23" s="1"/>
  <c r="K186" i="21"/>
  <c r="K193" i="21" s="1"/>
  <c r="K108" i="21"/>
  <c r="K198" i="24"/>
  <c r="K156" i="23"/>
  <c r="K157" i="23" s="1"/>
  <c r="K183" i="23"/>
  <c r="K190" i="23" s="1"/>
  <c r="L27" i="22"/>
  <c r="L39" i="22" s="1"/>
  <c r="L22" i="22"/>
  <c r="L24" i="22" s="1"/>
  <c r="L128" i="22"/>
  <c r="L130" i="22" s="1"/>
  <c r="L145" i="22"/>
  <c r="L133" i="22"/>
  <c r="K156" i="24"/>
  <c r="K157" i="24" s="1"/>
  <c r="K183" i="24"/>
  <c r="K190" i="24" s="1"/>
  <c r="N69" i="23"/>
  <c r="N70" i="23" s="1"/>
  <c r="N74" i="23" s="1"/>
  <c r="N69" i="24"/>
  <c r="N70" i="24" s="1"/>
  <c r="N74" i="24" s="1"/>
  <c r="N69" i="21"/>
  <c r="N70" i="21" s="1"/>
  <c r="N74" i="21" s="1"/>
  <c r="N69" i="22"/>
  <c r="N70" i="22" s="1"/>
  <c r="N74" i="22" s="1"/>
  <c r="K186" i="23"/>
  <c r="K193" i="23" s="1"/>
  <c r="K108" i="23"/>
  <c r="M106" i="23"/>
  <c r="M87" i="23"/>
  <c r="M88" i="23" s="1"/>
  <c r="K186" i="24"/>
  <c r="K193" i="24" s="1"/>
  <c r="K108" i="24"/>
  <c r="L128" i="21"/>
  <c r="L130" i="21" s="1"/>
  <c r="L145" i="21"/>
  <c r="L133" i="21"/>
  <c r="K47" i="23"/>
  <c r="K48" i="23" s="1"/>
  <c r="K52" i="23" s="1"/>
  <c r="K53" i="23" s="1"/>
  <c r="K169" i="23"/>
  <c r="K172" i="23" s="1"/>
  <c r="K174" i="23" s="1"/>
  <c r="K176" i="23" s="1"/>
  <c r="K178" i="23" s="1"/>
  <c r="K23" i="20" s="1"/>
  <c r="M125" i="24"/>
  <c r="M126" i="24" s="1"/>
  <c r="M129" i="24" s="1"/>
  <c r="M130" i="24" s="1"/>
  <c r="M125" i="23"/>
  <c r="M126" i="23" s="1"/>
  <c r="M129" i="23" s="1"/>
  <c r="M130" i="23" s="1"/>
  <c r="M14" i="23"/>
  <c r="M15" i="23" s="1"/>
  <c r="M23" i="23" s="1"/>
  <c r="M24" i="23" s="1"/>
  <c r="M14" i="24"/>
  <c r="M15" i="24" s="1"/>
  <c r="M23" i="24" s="1"/>
  <c r="M24" i="24" s="1"/>
  <c r="M14" i="21"/>
  <c r="M15" i="21" s="1"/>
  <c r="M23" i="21" s="1"/>
  <c r="M24" i="21" s="1"/>
  <c r="M125" i="21"/>
  <c r="M126" i="21" s="1"/>
  <c r="M129" i="21" s="1"/>
  <c r="M130" i="21" s="1"/>
  <c r="M14" i="22"/>
  <c r="M15" i="22" s="1"/>
  <c r="M23" i="22" s="1"/>
  <c r="M24" i="22" s="1"/>
  <c r="M125" i="22"/>
  <c r="M126" i="22" s="1"/>
  <c r="M129" i="22" s="1"/>
  <c r="M130" i="22" s="1"/>
  <c r="L79" i="23"/>
  <c r="L80" i="23" s="1"/>
  <c r="L86" i="23"/>
  <c r="L91" i="23" s="1"/>
  <c r="L93" i="23" s="1"/>
  <c r="M106" i="21"/>
  <c r="M87" i="21"/>
  <c r="M88" i="21" s="1"/>
  <c r="L86" i="24"/>
  <c r="L91" i="24" s="1"/>
  <c r="L93" i="24" s="1"/>
  <c r="L79" i="24"/>
  <c r="L80" i="24" s="1"/>
  <c r="K198" i="21"/>
  <c r="K156" i="21"/>
  <c r="K157" i="21" s="1"/>
  <c r="K183" i="21"/>
  <c r="K190" i="21" s="1"/>
  <c r="K114" i="12"/>
  <c r="K156" i="12"/>
  <c r="K157" i="12" s="1"/>
  <c r="K183" i="12"/>
  <c r="K190" i="12" s="1"/>
  <c r="K200" i="12" s="1"/>
  <c r="M74" i="12"/>
  <c r="M75" i="12" s="1"/>
  <c r="M86" i="12" s="1"/>
  <c r="M91" i="12" s="1"/>
  <c r="L98" i="12"/>
  <c r="L99" i="12" s="1"/>
  <c r="L107" i="12" s="1"/>
  <c r="L186" i="12" s="1"/>
  <c r="L193" i="12" s="1"/>
  <c r="L201" i="12" s="1"/>
  <c r="L170" i="12"/>
  <c r="L173" i="12" s="1"/>
  <c r="L22" i="12"/>
  <c r="L24" i="12" s="1"/>
  <c r="L28" i="12" s="1"/>
  <c r="L29" i="12" s="1"/>
  <c r="L106" i="12"/>
  <c r="L87" i="12"/>
  <c r="M14" i="12"/>
  <c r="M15" i="12" s="1"/>
  <c r="M23" i="12" s="1"/>
  <c r="M24" i="12" s="1"/>
  <c r="M125" i="12"/>
  <c r="M126" i="12" s="1"/>
  <c r="M129" i="12" s="1"/>
  <c r="M130" i="12" s="1"/>
  <c r="L133" i="12"/>
  <c r="L128" i="12"/>
  <c r="L130" i="12" s="1"/>
  <c r="L145" i="12"/>
  <c r="P57" i="16"/>
  <c r="P60" i="16" s="1"/>
  <c r="P63" i="16" s="1"/>
  <c r="N69" i="16"/>
  <c r="N71" i="16" s="1"/>
  <c r="Q30" i="16"/>
  <c r="L170" i="22" l="1"/>
  <c r="L173" i="22" s="1"/>
  <c r="L98" i="22"/>
  <c r="L99" i="22" s="1"/>
  <c r="L107" i="22" s="1"/>
  <c r="L186" i="22" s="1"/>
  <c r="L193" i="22" s="1"/>
  <c r="L201" i="22" s="1"/>
  <c r="L106" i="23"/>
  <c r="L87" i="23"/>
  <c r="L87" i="21"/>
  <c r="L106" i="21"/>
  <c r="M141" i="24"/>
  <c r="M134" i="24"/>
  <c r="M135" i="24" s="1"/>
  <c r="M146" i="24"/>
  <c r="K201" i="24"/>
  <c r="M92" i="22"/>
  <c r="M93" i="22" s="1"/>
  <c r="N85" i="22"/>
  <c r="M102" i="22"/>
  <c r="M103" i="22" s="1"/>
  <c r="N85" i="24"/>
  <c r="M102" i="24"/>
  <c r="M103" i="24" s="1"/>
  <c r="M92" i="24"/>
  <c r="M93" i="24" s="1"/>
  <c r="L98" i="21"/>
  <c r="L99" i="21" s="1"/>
  <c r="L107" i="21" s="1"/>
  <c r="L186" i="21" s="1"/>
  <c r="L193" i="21" s="1"/>
  <c r="L201" i="21" s="1"/>
  <c r="L170" i="21"/>
  <c r="L173" i="21" s="1"/>
  <c r="M141" i="22"/>
  <c r="M134" i="22"/>
  <c r="M135" i="22" s="1"/>
  <c r="M146" i="22"/>
  <c r="M102" i="23"/>
  <c r="M103" i="23" s="1"/>
  <c r="M92" i="23"/>
  <c r="M93" i="23" s="1"/>
  <c r="N85" i="23"/>
  <c r="K200" i="23"/>
  <c r="K61" i="24"/>
  <c r="K114" i="24" s="1"/>
  <c r="L134" i="24"/>
  <c r="L135" i="24" s="1"/>
  <c r="L141" i="24"/>
  <c r="L146" i="24"/>
  <c r="L148" i="24" s="1"/>
  <c r="L152" i="24" s="1"/>
  <c r="L153" i="24" s="1"/>
  <c r="L98" i="23"/>
  <c r="L99" i="23" s="1"/>
  <c r="L107" i="23" s="1"/>
  <c r="L186" i="23" s="1"/>
  <c r="L193" i="23" s="1"/>
  <c r="L201" i="23" s="1"/>
  <c r="L170" i="23"/>
  <c r="L173" i="23" s="1"/>
  <c r="K214" i="21"/>
  <c r="K216" i="21" s="1"/>
  <c r="K9" i="20" s="1"/>
  <c r="M35" i="22"/>
  <c r="M28" i="22"/>
  <c r="M29" i="22" s="1"/>
  <c r="M40" i="22"/>
  <c r="K61" i="23"/>
  <c r="K114" i="23" s="1"/>
  <c r="M185" i="23"/>
  <c r="M192" i="23" s="1"/>
  <c r="M197" i="23" s="1"/>
  <c r="K200" i="24"/>
  <c r="K184" i="23"/>
  <c r="K191" i="23" s="1"/>
  <c r="K159" i="23"/>
  <c r="K159" i="22"/>
  <c r="K184" i="22"/>
  <c r="K191" i="22" s="1"/>
  <c r="M185" i="22"/>
  <c r="M192" i="22" s="1"/>
  <c r="M197" i="22" s="1"/>
  <c r="M146" i="23"/>
  <c r="M141" i="23"/>
  <c r="M134" i="23"/>
  <c r="M135" i="23" s="1"/>
  <c r="L40" i="22"/>
  <c r="L42" i="22" s="1"/>
  <c r="L35" i="22"/>
  <c r="L28" i="22"/>
  <c r="L29" i="22" s="1"/>
  <c r="L87" i="24"/>
  <c r="L106" i="24"/>
  <c r="M134" i="21"/>
  <c r="M135" i="21" s="1"/>
  <c r="M146" i="21"/>
  <c r="M141" i="21"/>
  <c r="L106" i="22"/>
  <c r="L87" i="22"/>
  <c r="K115" i="23"/>
  <c r="K187" i="23"/>
  <c r="K194" i="23" s="1"/>
  <c r="K160" i="23"/>
  <c r="K184" i="24"/>
  <c r="K191" i="24" s="1"/>
  <c r="K159" i="24"/>
  <c r="K214" i="24"/>
  <c r="K216" i="24" s="1"/>
  <c r="K29" i="20" s="1"/>
  <c r="K200" i="22"/>
  <c r="K187" i="24"/>
  <c r="K194" i="24" s="1"/>
  <c r="K160" i="24"/>
  <c r="K115" i="24"/>
  <c r="L170" i="24"/>
  <c r="L173" i="24" s="1"/>
  <c r="L98" i="24"/>
  <c r="L99" i="24" s="1"/>
  <c r="L107" i="24" s="1"/>
  <c r="L186" i="24" s="1"/>
  <c r="L193" i="24" s="1"/>
  <c r="L201" i="24" s="1"/>
  <c r="M40" i="21"/>
  <c r="M35" i="21"/>
  <c r="M28" i="21"/>
  <c r="M29" i="21" s="1"/>
  <c r="K201" i="23"/>
  <c r="K115" i="21"/>
  <c r="K160" i="21"/>
  <c r="K187" i="21"/>
  <c r="K194" i="21" s="1"/>
  <c r="K61" i="22"/>
  <c r="K114" i="22" s="1"/>
  <c r="L39" i="24"/>
  <c r="K184" i="21"/>
  <c r="K191" i="21" s="1"/>
  <c r="K159" i="21"/>
  <c r="M185" i="24"/>
  <c r="M192" i="24" s="1"/>
  <c r="M197" i="24" s="1"/>
  <c r="N14" i="24"/>
  <c r="N15" i="24" s="1"/>
  <c r="N23" i="24" s="1"/>
  <c r="N125" i="24"/>
  <c r="N126" i="24" s="1"/>
  <c r="N129" i="24" s="1"/>
  <c r="N14" i="22"/>
  <c r="N15" i="22" s="1"/>
  <c r="N23" i="22" s="1"/>
  <c r="N14" i="23"/>
  <c r="N15" i="23" s="1"/>
  <c r="N23" i="23" s="1"/>
  <c r="N125" i="23"/>
  <c r="N126" i="23" s="1"/>
  <c r="N129" i="23" s="1"/>
  <c r="N125" i="22"/>
  <c r="N126" i="22" s="1"/>
  <c r="N129" i="22" s="1"/>
  <c r="N125" i="21"/>
  <c r="N126" i="21" s="1"/>
  <c r="N129" i="21" s="1"/>
  <c r="N14" i="21"/>
  <c r="N15" i="21" s="1"/>
  <c r="N23" i="21" s="1"/>
  <c r="M28" i="24"/>
  <c r="M29" i="24" s="1"/>
  <c r="M40" i="24"/>
  <c r="M35" i="24"/>
  <c r="K201" i="21"/>
  <c r="L39" i="21"/>
  <c r="K61" i="21"/>
  <c r="K114" i="21" s="1"/>
  <c r="K160" i="22"/>
  <c r="K115" i="22"/>
  <c r="K187" i="22"/>
  <c r="K194" i="22" s="1"/>
  <c r="L35" i="24"/>
  <c r="L28" i="24"/>
  <c r="L29" i="24" s="1"/>
  <c r="L40" i="24"/>
  <c r="L39" i="23"/>
  <c r="N85" i="21"/>
  <c r="M102" i="21"/>
  <c r="M103" i="21" s="1"/>
  <c r="M92" i="21"/>
  <c r="M93" i="21" s="1"/>
  <c r="K200" i="21"/>
  <c r="M185" i="21"/>
  <c r="M192" i="21" s="1"/>
  <c r="M197" i="21" s="1"/>
  <c r="M40" i="23"/>
  <c r="M35" i="23"/>
  <c r="M28" i="23"/>
  <c r="M29" i="23" s="1"/>
  <c r="L146" i="21"/>
  <c r="L148" i="21" s="1"/>
  <c r="L152" i="21" s="1"/>
  <c r="L153" i="21" s="1"/>
  <c r="L134" i="21"/>
  <c r="L135" i="21" s="1"/>
  <c r="L141" i="21"/>
  <c r="L146" i="22"/>
  <c r="L148" i="22" s="1"/>
  <c r="L152" i="22" s="1"/>
  <c r="L153" i="22" s="1"/>
  <c r="L141" i="22"/>
  <c r="L134" i="22"/>
  <c r="L135" i="22" s="1"/>
  <c r="L40" i="23"/>
  <c r="L35" i="23"/>
  <c r="L28" i="23"/>
  <c r="L29" i="23" s="1"/>
  <c r="L141" i="23"/>
  <c r="L134" i="23"/>
  <c r="L135" i="23" s="1"/>
  <c r="L146" i="23"/>
  <c r="L148" i="23" s="1"/>
  <c r="L152" i="23" s="1"/>
  <c r="L153" i="23" s="1"/>
  <c r="L40" i="21"/>
  <c r="L35" i="21"/>
  <c r="L28" i="21"/>
  <c r="L29" i="21" s="1"/>
  <c r="K201" i="22"/>
  <c r="M79" i="12"/>
  <c r="M80" i="12" s="1"/>
  <c r="M106" i="12" s="1"/>
  <c r="M185" i="12" s="1"/>
  <c r="M192" i="12" s="1"/>
  <c r="M197" i="12" s="1"/>
  <c r="N69" i="12"/>
  <c r="N70" i="12" s="1"/>
  <c r="L108" i="12"/>
  <c r="L187" i="12" s="1"/>
  <c r="L194" i="12" s="1"/>
  <c r="L185" i="12"/>
  <c r="L192" i="12" s="1"/>
  <c r="L197" i="12" s="1"/>
  <c r="K159" i="12"/>
  <c r="K161" i="12" s="1"/>
  <c r="K163" i="12" s="1"/>
  <c r="K165" i="12" s="1"/>
  <c r="K184" i="12"/>
  <c r="K191" i="12" s="1"/>
  <c r="K202" i="12" s="1"/>
  <c r="L40" i="12"/>
  <c r="L42" i="12" s="1"/>
  <c r="L35" i="12"/>
  <c r="N14" i="12"/>
  <c r="N15" i="12" s="1"/>
  <c r="N125" i="12"/>
  <c r="N126" i="12" s="1"/>
  <c r="N129" i="12" s="1"/>
  <c r="L141" i="12"/>
  <c r="L134" i="12"/>
  <c r="L135" i="12" s="1"/>
  <c r="L182" i="12" s="1"/>
  <c r="L146" i="12"/>
  <c r="L148" i="12" s="1"/>
  <c r="L152" i="12" s="1"/>
  <c r="L153" i="12" s="1"/>
  <c r="M134" i="12"/>
  <c r="M135" i="12" s="1"/>
  <c r="M182" i="12" s="1"/>
  <c r="M141" i="12"/>
  <c r="M146" i="12"/>
  <c r="L51" i="12"/>
  <c r="L36" i="12"/>
  <c r="M40" i="12"/>
  <c r="M35" i="12"/>
  <c r="M28" i="12"/>
  <c r="M29" i="12" s="1"/>
  <c r="P65" i="16"/>
  <c r="P67" i="16" s="1"/>
  <c r="P131" i="16"/>
  <c r="P133" i="16" s="1"/>
  <c r="P135" i="16" s="1"/>
  <c r="P69" i="12" s="1"/>
  <c r="O65" i="16"/>
  <c r="O67" i="16" s="1"/>
  <c r="O131" i="16"/>
  <c r="O133" i="16" s="1"/>
  <c r="O135" i="16" s="1"/>
  <c r="Q55" i="16"/>
  <c r="Q53" i="16"/>
  <c r="Q56" i="16" s="1"/>
  <c r="K202" i="23" l="1"/>
  <c r="K161" i="22"/>
  <c r="K163" i="22" s="1"/>
  <c r="K165" i="22" s="1"/>
  <c r="K202" i="22"/>
  <c r="K219" i="22" s="1"/>
  <c r="K221" i="22" s="1"/>
  <c r="K20" i="20" s="1"/>
  <c r="K202" i="21"/>
  <c r="K219" i="21" s="1"/>
  <c r="K221" i="21" s="1"/>
  <c r="K10" i="20" s="1"/>
  <c r="K161" i="24"/>
  <c r="K163" i="24" s="1"/>
  <c r="K165" i="24" s="1"/>
  <c r="K161" i="21"/>
  <c r="K163" i="21" s="1"/>
  <c r="K165" i="21" s="1"/>
  <c r="L47" i="22"/>
  <c r="L48" i="22" s="1"/>
  <c r="L52" i="22" s="1"/>
  <c r="L169" i="22"/>
  <c r="L172" i="22" s="1"/>
  <c r="L174" i="22" s="1"/>
  <c r="L176" i="22" s="1"/>
  <c r="L178" i="22" s="1"/>
  <c r="L18" i="20" s="1"/>
  <c r="L155" i="22"/>
  <c r="L182" i="22"/>
  <c r="L189" i="22" s="1"/>
  <c r="L142" i="22"/>
  <c r="L156" i="24"/>
  <c r="L183" i="24"/>
  <c r="L190" i="24" s="1"/>
  <c r="L36" i="21"/>
  <c r="L51" i="21"/>
  <c r="L51" i="24"/>
  <c r="L36" i="24"/>
  <c r="L182" i="24"/>
  <c r="L189" i="24" s="1"/>
  <c r="L155" i="24"/>
  <c r="L142" i="24"/>
  <c r="L182" i="23"/>
  <c r="L189" i="23" s="1"/>
  <c r="L142" i="23"/>
  <c r="L155" i="23"/>
  <c r="M170" i="22"/>
  <c r="M173" i="22" s="1"/>
  <c r="M98" i="22"/>
  <c r="M99" i="22" s="1"/>
  <c r="M107" i="22" s="1"/>
  <c r="M51" i="23"/>
  <c r="M36" i="23"/>
  <c r="M37" i="23" s="1"/>
  <c r="N78" i="21"/>
  <c r="N73" i="21"/>
  <c r="N75" i="21" s="1"/>
  <c r="N90" i="21"/>
  <c r="L51" i="22"/>
  <c r="L36" i="22"/>
  <c r="O69" i="23"/>
  <c r="O70" i="23" s="1"/>
  <c r="O74" i="23" s="1"/>
  <c r="O69" i="24"/>
  <c r="O70" i="24" s="1"/>
  <c r="O74" i="24" s="1"/>
  <c r="O69" i="22"/>
  <c r="O70" i="22" s="1"/>
  <c r="O74" i="22" s="1"/>
  <c r="O69" i="21"/>
  <c r="O70" i="21" s="1"/>
  <c r="O74" i="21" s="1"/>
  <c r="L42" i="23"/>
  <c r="L42" i="24"/>
  <c r="M182" i="22"/>
  <c r="M189" i="22" s="1"/>
  <c r="M196" i="22" s="1"/>
  <c r="M198" i="22" s="1"/>
  <c r="M214" i="22" s="1"/>
  <c r="M216" i="22" s="1"/>
  <c r="M19" i="20" s="1"/>
  <c r="M142" i="22"/>
  <c r="M143" i="22" s="1"/>
  <c r="M155" i="22"/>
  <c r="N78" i="22"/>
  <c r="N73" i="22"/>
  <c r="N75" i="22" s="1"/>
  <c r="N90" i="22"/>
  <c r="L185" i="21"/>
  <c r="L192" i="21" s="1"/>
  <c r="L108" i="21"/>
  <c r="L183" i="22"/>
  <c r="L190" i="22" s="1"/>
  <c r="L156" i="22"/>
  <c r="L51" i="23"/>
  <c r="L36" i="23"/>
  <c r="L185" i="22"/>
  <c r="L192" i="22" s="1"/>
  <c r="L108" i="22"/>
  <c r="K204" i="22"/>
  <c r="K205" i="22"/>
  <c r="P69" i="24"/>
  <c r="P70" i="24" s="1"/>
  <c r="P74" i="24" s="1"/>
  <c r="P69" i="23"/>
  <c r="P70" i="23" s="1"/>
  <c r="P74" i="23" s="1"/>
  <c r="P69" i="22"/>
  <c r="P70" i="22" s="1"/>
  <c r="P74" i="22" s="1"/>
  <c r="P69" i="21"/>
  <c r="P70" i="21" s="1"/>
  <c r="P74" i="21" s="1"/>
  <c r="L183" i="23"/>
  <c r="L190" i="23" s="1"/>
  <c r="L156" i="23"/>
  <c r="M51" i="24"/>
  <c r="M36" i="24"/>
  <c r="M37" i="24" s="1"/>
  <c r="K219" i="23"/>
  <c r="K221" i="23" s="1"/>
  <c r="K25" i="20" s="1"/>
  <c r="M142" i="23"/>
  <c r="M143" i="23" s="1"/>
  <c r="M182" i="23"/>
  <c r="M189" i="23" s="1"/>
  <c r="M196" i="23" s="1"/>
  <c r="M198" i="23" s="1"/>
  <c r="M214" i="23" s="1"/>
  <c r="M216" i="23" s="1"/>
  <c r="M24" i="20" s="1"/>
  <c r="M155" i="23"/>
  <c r="K205" i="23"/>
  <c r="N90" i="24"/>
  <c r="N78" i="24"/>
  <c r="N73" i="24"/>
  <c r="N75" i="24" s="1"/>
  <c r="K204" i="21"/>
  <c r="L42" i="21"/>
  <c r="M51" i="21"/>
  <c r="M36" i="21"/>
  <c r="M37" i="21" s="1"/>
  <c r="K205" i="24"/>
  <c r="K204" i="24"/>
  <c r="L185" i="23"/>
  <c r="L192" i="23" s="1"/>
  <c r="L108" i="23"/>
  <c r="L182" i="21"/>
  <c r="L189" i="21" s="1"/>
  <c r="L142" i="21"/>
  <c r="L155" i="21"/>
  <c r="M182" i="21"/>
  <c r="M189" i="21" s="1"/>
  <c r="M196" i="21" s="1"/>
  <c r="M198" i="21" s="1"/>
  <c r="M214" i="21" s="1"/>
  <c r="M216" i="21" s="1"/>
  <c r="M9" i="20" s="1"/>
  <c r="M142" i="21"/>
  <c r="M143" i="21" s="1"/>
  <c r="M155" i="21"/>
  <c r="N90" i="23"/>
  <c r="N78" i="23"/>
  <c r="N73" i="23"/>
  <c r="N75" i="23" s="1"/>
  <c r="M98" i="24"/>
  <c r="M99" i="24" s="1"/>
  <c r="M107" i="24" s="1"/>
  <c r="M170" i="24"/>
  <c r="M173" i="24" s="1"/>
  <c r="K202" i="24"/>
  <c r="M155" i="24"/>
  <c r="M182" i="24"/>
  <c r="M189" i="24" s="1"/>
  <c r="M196" i="24" s="1"/>
  <c r="M198" i="24" s="1"/>
  <c r="M214" i="24" s="1"/>
  <c r="M216" i="24" s="1"/>
  <c r="M29" i="20" s="1"/>
  <c r="M142" i="24"/>
  <c r="M143" i="24" s="1"/>
  <c r="L183" i="21"/>
  <c r="L190" i="21" s="1"/>
  <c r="L156" i="21"/>
  <c r="M170" i="21"/>
  <c r="M173" i="21" s="1"/>
  <c r="M98" i="21"/>
  <c r="M99" i="21" s="1"/>
  <c r="M107" i="21" s="1"/>
  <c r="K205" i="21"/>
  <c r="K161" i="23"/>
  <c r="L185" i="24"/>
  <c r="L192" i="24" s="1"/>
  <c r="L108" i="24"/>
  <c r="K204" i="23"/>
  <c r="M51" i="22"/>
  <c r="M36" i="22"/>
  <c r="M37" i="22" s="1"/>
  <c r="M98" i="23"/>
  <c r="M99" i="23" s="1"/>
  <c r="M107" i="23" s="1"/>
  <c r="M170" i="23"/>
  <c r="M173" i="23" s="1"/>
  <c r="M87" i="12"/>
  <c r="M88" i="12" s="1"/>
  <c r="N85" i="12" s="1"/>
  <c r="K219" i="12"/>
  <c r="K221" i="12" s="1"/>
  <c r="K15" i="20" s="1"/>
  <c r="L156" i="12"/>
  <c r="L183" i="12"/>
  <c r="N74" i="12"/>
  <c r="L47" i="12"/>
  <c r="L48" i="12" s="1"/>
  <c r="L52" i="12" s="1"/>
  <c r="L53" i="12" s="1"/>
  <c r="L61" i="12" s="1"/>
  <c r="L169" i="12"/>
  <c r="L172" i="12" s="1"/>
  <c r="L174" i="12" s="1"/>
  <c r="L176" i="12" s="1"/>
  <c r="L115" i="12"/>
  <c r="K204" i="12"/>
  <c r="K206" i="12" s="1"/>
  <c r="K198" i="12"/>
  <c r="L160" i="12"/>
  <c r="L205" i="12"/>
  <c r="N23" i="12"/>
  <c r="M155" i="12"/>
  <c r="M189" i="12" s="1"/>
  <c r="M196" i="12" s="1"/>
  <c r="M142" i="12"/>
  <c r="M143" i="12" s="1"/>
  <c r="L142" i="12"/>
  <c r="L155" i="12"/>
  <c r="M36" i="12"/>
  <c r="M37" i="12" s="1"/>
  <c r="M51" i="12"/>
  <c r="O69" i="16"/>
  <c r="O71" i="16" s="1"/>
  <c r="P69" i="16"/>
  <c r="P71" i="16" s="1"/>
  <c r="Q57" i="16"/>
  <c r="R30" i="16"/>
  <c r="L53" i="22" l="1"/>
  <c r="L61" i="22" s="1"/>
  <c r="L114" i="22" s="1"/>
  <c r="L157" i="24"/>
  <c r="L159" i="24" s="1"/>
  <c r="K206" i="21"/>
  <c r="K206" i="22"/>
  <c r="L157" i="21"/>
  <c r="L184" i="21" s="1"/>
  <c r="L191" i="21" s="1"/>
  <c r="M147" i="23"/>
  <c r="M148" i="23" s="1"/>
  <c r="M152" i="23" s="1"/>
  <c r="M153" i="23" s="1"/>
  <c r="N140" i="23"/>
  <c r="N34" i="23"/>
  <c r="M41" i="23"/>
  <c r="M42" i="23" s="1"/>
  <c r="N140" i="21"/>
  <c r="M147" i="21"/>
  <c r="M148" i="21" s="1"/>
  <c r="M152" i="21" s="1"/>
  <c r="M153" i="21" s="1"/>
  <c r="N34" i="21"/>
  <c r="M41" i="21"/>
  <c r="M42" i="21" s="1"/>
  <c r="L197" i="23"/>
  <c r="K163" i="23"/>
  <c r="K165" i="23" s="1"/>
  <c r="M147" i="22"/>
  <c r="M148" i="22" s="1"/>
  <c r="M152" i="22" s="1"/>
  <c r="M153" i="22" s="1"/>
  <c r="N140" i="22"/>
  <c r="N86" i="21"/>
  <c r="N79" i="21"/>
  <c r="N80" i="21" s="1"/>
  <c r="L196" i="23"/>
  <c r="L200" i="24"/>
  <c r="L202" i="24" s="1"/>
  <c r="L219" i="24" s="1"/>
  <c r="L221" i="24" s="1"/>
  <c r="L30" i="20" s="1"/>
  <c r="L169" i="21"/>
  <c r="L172" i="21" s="1"/>
  <c r="L174" i="21" s="1"/>
  <c r="L176" i="21" s="1"/>
  <c r="L178" i="21" s="1"/>
  <c r="L8" i="20" s="1"/>
  <c r="L47" i="21"/>
  <c r="L48" i="21" s="1"/>
  <c r="L52" i="21" s="1"/>
  <c r="L53" i="21" s="1"/>
  <c r="K206" i="23"/>
  <c r="L200" i="23"/>
  <c r="L202" i="23" s="1"/>
  <c r="M147" i="24"/>
  <c r="M148" i="24" s="1"/>
  <c r="M152" i="24" s="1"/>
  <c r="M153" i="24" s="1"/>
  <c r="N140" i="24"/>
  <c r="M186" i="23"/>
  <c r="M193" i="23" s="1"/>
  <c r="M108" i="23"/>
  <c r="N34" i="22"/>
  <c r="M41" i="22"/>
  <c r="M42" i="22" s="1"/>
  <c r="L200" i="22"/>
  <c r="L202" i="22" s="1"/>
  <c r="N86" i="23"/>
  <c r="N91" i="23" s="1"/>
  <c r="N79" i="23"/>
  <c r="N80" i="23" s="1"/>
  <c r="M186" i="21"/>
  <c r="M193" i="21" s="1"/>
  <c r="M108" i="21"/>
  <c r="L115" i="21"/>
  <c r="L160" i="21"/>
  <c r="L187" i="21"/>
  <c r="L194" i="21" s="1"/>
  <c r="L169" i="24"/>
  <c r="L172" i="24" s="1"/>
  <c r="L174" i="24" s="1"/>
  <c r="L176" i="24" s="1"/>
  <c r="L178" i="24" s="1"/>
  <c r="L28" i="20" s="1"/>
  <c r="L47" i="24"/>
  <c r="L48" i="24" s="1"/>
  <c r="L52" i="24" s="1"/>
  <c r="L53" i="24" s="1"/>
  <c r="L196" i="24"/>
  <c r="L196" i="22"/>
  <c r="M186" i="24"/>
  <c r="M193" i="24" s="1"/>
  <c r="M108" i="24"/>
  <c r="L196" i="21"/>
  <c r="L160" i="22"/>
  <c r="L187" i="22"/>
  <c r="L194" i="22" s="1"/>
  <c r="L115" i="22"/>
  <c r="L197" i="21"/>
  <c r="M186" i="22"/>
  <c r="M193" i="22" s="1"/>
  <c r="M108" i="22"/>
  <c r="L157" i="22"/>
  <c r="K219" i="24"/>
  <c r="K221" i="24" s="1"/>
  <c r="K30" i="20" s="1"/>
  <c r="P125" i="24"/>
  <c r="P126" i="24" s="1"/>
  <c r="P129" i="24" s="1"/>
  <c r="P125" i="23"/>
  <c r="P126" i="23" s="1"/>
  <c r="P129" i="23" s="1"/>
  <c r="P14" i="24"/>
  <c r="P15" i="24" s="1"/>
  <c r="P23" i="24" s="1"/>
  <c r="P14" i="22"/>
  <c r="P15" i="22" s="1"/>
  <c r="P23" i="22" s="1"/>
  <c r="P14" i="23"/>
  <c r="P15" i="23" s="1"/>
  <c r="P23" i="23" s="1"/>
  <c r="P125" i="22"/>
  <c r="P126" i="22" s="1"/>
  <c r="P129" i="22" s="1"/>
  <c r="P125" i="21"/>
  <c r="P126" i="21" s="1"/>
  <c r="P129" i="21" s="1"/>
  <c r="P14" i="21"/>
  <c r="P15" i="21" s="1"/>
  <c r="P23" i="21" s="1"/>
  <c r="N79" i="24"/>
  <c r="N80" i="24" s="1"/>
  <c r="N86" i="24"/>
  <c r="N91" i="24" s="1"/>
  <c r="N34" i="24"/>
  <c r="M41" i="24"/>
  <c r="M42" i="24" s="1"/>
  <c r="L197" i="22"/>
  <c r="L197" i="24"/>
  <c r="O14" i="24"/>
  <c r="O15" i="24" s="1"/>
  <c r="O23" i="24" s="1"/>
  <c r="O14" i="22"/>
  <c r="O15" i="22" s="1"/>
  <c r="O23" i="22" s="1"/>
  <c r="O125" i="23"/>
  <c r="O126" i="23" s="1"/>
  <c r="O129" i="23" s="1"/>
  <c r="O14" i="23"/>
  <c r="O15" i="23" s="1"/>
  <c r="O23" i="23" s="1"/>
  <c r="O125" i="21"/>
  <c r="O126" i="21" s="1"/>
  <c r="O129" i="21" s="1"/>
  <c r="O125" i="22"/>
  <c r="O126" i="22" s="1"/>
  <c r="O129" i="22" s="1"/>
  <c r="O125" i="24"/>
  <c r="O126" i="24" s="1"/>
  <c r="O129" i="24" s="1"/>
  <c r="O14" i="21"/>
  <c r="O15" i="21" s="1"/>
  <c r="O23" i="21" s="1"/>
  <c r="L115" i="24"/>
  <c r="L160" i="24"/>
  <c r="L187" i="24"/>
  <c r="L194" i="24" s="1"/>
  <c r="L200" i="21"/>
  <c r="L202" i="21" s="1"/>
  <c r="L160" i="23"/>
  <c r="L187" i="23"/>
  <c r="L194" i="23" s="1"/>
  <c r="L115" i="23"/>
  <c r="K206" i="24"/>
  <c r="N79" i="22"/>
  <c r="N80" i="22" s="1"/>
  <c r="N86" i="22"/>
  <c r="N91" i="22" s="1"/>
  <c r="L169" i="23"/>
  <c r="L172" i="23" s="1"/>
  <c r="L174" i="23" s="1"/>
  <c r="L176" i="23" s="1"/>
  <c r="L178" i="23" s="1"/>
  <c r="L23" i="20" s="1"/>
  <c r="L47" i="23"/>
  <c r="L48" i="23" s="1"/>
  <c r="L52" i="23" s="1"/>
  <c r="L53" i="23" s="1"/>
  <c r="L157" i="23"/>
  <c r="L178" i="12"/>
  <c r="L13" i="20" s="1"/>
  <c r="M102" i="12"/>
  <c r="M103" i="12" s="1"/>
  <c r="M92" i="12"/>
  <c r="M93" i="12" s="1"/>
  <c r="M98" i="12" s="1"/>
  <c r="M99" i="12" s="1"/>
  <c r="K214" i="12"/>
  <c r="K216" i="12" s="1"/>
  <c r="K14" i="20" s="1"/>
  <c r="L190" i="12"/>
  <c r="L200" i="12" s="1"/>
  <c r="P70" i="12"/>
  <c r="P74" i="12" s="1"/>
  <c r="O69" i="12"/>
  <c r="O70" i="12" s="1"/>
  <c r="O74" i="12" s="1"/>
  <c r="L157" i="12"/>
  <c r="L184" i="12" s="1"/>
  <c r="L191" i="12" s="1"/>
  <c r="L189" i="12"/>
  <c r="L196" i="12" s="1"/>
  <c r="N78" i="12"/>
  <c r="N73" i="12"/>
  <c r="N75" i="12" s="1"/>
  <c r="N90" i="12"/>
  <c r="P14" i="12"/>
  <c r="P15" i="12" s="1"/>
  <c r="P23" i="12" s="1"/>
  <c r="P125" i="12"/>
  <c r="P126" i="12" s="1"/>
  <c r="P129" i="12" s="1"/>
  <c r="N140" i="12"/>
  <c r="M147" i="12"/>
  <c r="M148" i="12" s="1"/>
  <c r="M152" i="12" s="1"/>
  <c r="M153" i="12" s="1"/>
  <c r="M183" i="12" s="1"/>
  <c r="O14" i="12"/>
  <c r="O15" i="12" s="1"/>
  <c r="O125" i="12"/>
  <c r="O126" i="12" s="1"/>
  <c r="O129" i="12" s="1"/>
  <c r="M41" i="12"/>
  <c r="M42" i="12" s="1"/>
  <c r="N34" i="12"/>
  <c r="R55" i="16"/>
  <c r="Q60" i="16"/>
  <c r="Q63" i="16" s="1"/>
  <c r="R53" i="16"/>
  <c r="R56" i="16" s="1"/>
  <c r="L184" i="24" l="1"/>
  <c r="L191" i="24" s="1"/>
  <c r="L204" i="24" s="1"/>
  <c r="L159" i="21"/>
  <c r="L161" i="21" s="1"/>
  <c r="L161" i="24"/>
  <c r="L163" i="24" s="1"/>
  <c r="L165" i="24" s="1"/>
  <c r="L198" i="22"/>
  <c r="L198" i="24"/>
  <c r="L214" i="24" s="1"/>
  <c r="L216" i="24" s="1"/>
  <c r="L29" i="20" s="1"/>
  <c r="L198" i="21"/>
  <c r="L214" i="21" s="1"/>
  <c r="L216" i="21" s="1"/>
  <c r="L9" i="20" s="1"/>
  <c r="N22" i="24"/>
  <c r="N24" i="24" s="1"/>
  <c r="N27" i="24"/>
  <c r="M156" i="22"/>
  <c r="M157" i="22" s="1"/>
  <c r="M183" i="22"/>
  <c r="M190" i="22" s="1"/>
  <c r="M47" i="21"/>
  <c r="M48" i="21" s="1"/>
  <c r="M52" i="21" s="1"/>
  <c r="M53" i="21" s="1"/>
  <c r="M61" i="21" s="1"/>
  <c r="M114" i="21" s="1"/>
  <c r="M169" i="21"/>
  <c r="M172" i="21" s="1"/>
  <c r="M174" i="21" s="1"/>
  <c r="M176" i="21" s="1"/>
  <c r="M178" i="21" s="1"/>
  <c r="M8" i="20" s="1"/>
  <c r="L61" i="23"/>
  <c r="L114" i="23" s="1"/>
  <c r="M160" i="21"/>
  <c r="M187" i="21"/>
  <c r="M194" i="21" s="1"/>
  <c r="M205" i="21" s="1"/>
  <c r="M115" i="21"/>
  <c r="L219" i="22"/>
  <c r="L221" i="22" s="1"/>
  <c r="L20" i="20" s="1"/>
  <c r="N133" i="24"/>
  <c r="N128" i="24"/>
  <c r="N130" i="24" s="1"/>
  <c r="N145" i="24"/>
  <c r="N27" i="21"/>
  <c r="N22" i="21"/>
  <c r="N24" i="21" s="1"/>
  <c r="L184" i="23"/>
  <c r="L191" i="23" s="1"/>
  <c r="L159" i="23"/>
  <c r="L161" i="23" s="1"/>
  <c r="N106" i="24"/>
  <c r="N87" i="24"/>
  <c r="N88" i="24" s="1"/>
  <c r="M201" i="21"/>
  <c r="M156" i="24"/>
  <c r="M157" i="24" s="1"/>
  <c r="M183" i="24"/>
  <c r="M190" i="24" s="1"/>
  <c r="M183" i="21"/>
  <c r="M190" i="21" s="1"/>
  <c r="M156" i="21"/>
  <c r="M157" i="21" s="1"/>
  <c r="L219" i="21"/>
  <c r="L221" i="21" s="1"/>
  <c r="L10" i="20" s="1"/>
  <c r="N106" i="21"/>
  <c r="N87" i="21"/>
  <c r="N88" i="21" s="1"/>
  <c r="N133" i="21"/>
  <c r="N128" i="21"/>
  <c r="N130" i="21" s="1"/>
  <c r="N145" i="21"/>
  <c r="N87" i="22"/>
  <c r="N88" i="22" s="1"/>
  <c r="N106" i="22"/>
  <c r="M160" i="24"/>
  <c r="M187" i="24"/>
  <c r="M194" i="24" s="1"/>
  <c r="M205" i="24" s="1"/>
  <c r="M115" i="24"/>
  <c r="L204" i="21"/>
  <c r="M169" i="23"/>
  <c r="M172" i="23" s="1"/>
  <c r="M174" i="23" s="1"/>
  <c r="M176" i="23" s="1"/>
  <c r="M178" i="23" s="1"/>
  <c r="M23" i="20" s="1"/>
  <c r="M47" i="23"/>
  <c r="M48" i="23" s="1"/>
  <c r="M52" i="23" s="1"/>
  <c r="M53" i="23" s="1"/>
  <c r="M61" i="23" s="1"/>
  <c r="M114" i="23" s="1"/>
  <c r="L61" i="24"/>
  <c r="L114" i="24" s="1"/>
  <c r="L205" i="24"/>
  <c r="L184" i="22"/>
  <c r="L191" i="22" s="1"/>
  <c r="L159" i="22"/>
  <c r="L161" i="22" s="1"/>
  <c r="M201" i="24"/>
  <c r="L205" i="21"/>
  <c r="M47" i="22"/>
  <c r="M48" i="22" s="1"/>
  <c r="M52" i="22" s="1"/>
  <c r="M53" i="22" s="1"/>
  <c r="M169" i="22"/>
  <c r="M172" i="22" s="1"/>
  <c r="M174" i="22" s="1"/>
  <c r="M176" i="22" s="1"/>
  <c r="M178" i="22" s="1"/>
  <c r="M18" i="20" s="1"/>
  <c r="L219" i="23"/>
  <c r="L221" i="23" s="1"/>
  <c r="L25" i="20" s="1"/>
  <c r="N27" i="23"/>
  <c r="N22" i="23"/>
  <c r="N24" i="23" s="1"/>
  <c r="L205" i="23"/>
  <c r="N87" i="23"/>
  <c r="N88" i="23" s="1"/>
  <c r="N106" i="23"/>
  <c r="L214" i="22"/>
  <c r="L216" i="22" s="1"/>
  <c r="L19" i="20" s="1"/>
  <c r="M160" i="22"/>
  <c r="M187" i="22"/>
  <c r="M194" i="22" s="1"/>
  <c r="M205" i="22" s="1"/>
  <c r="M115" i="22"/>
  <c r="L205" i="22"/>
  <c r="N27" i="22"/>
  <c r="N39" i="22" s="1"/>
  <c r="N22" i="22"/>
  <c r="N24" i="22" s="1"/>
  <c r="N91" i="21"/>
  <c r="L198" i="23"/>
  <c r="N145" i="23"/>
  <c r="N128" i="23"/>
  <c r="N130" i="23" s="1"/>
  <c r="N133" i="23"/>
  <c r="M201" i="23"/>
  <c r="L61" i="21"/>
  <c r="L114" i="21" s="1"/>
  <c r="M169" i="24"/>
  <c r="M172" i="24" s="1"/>
  <c r="M174" i="24" s="1"/>
  <c r="M176" i="24" s="1"/>
  <c r="M178" i="24" s="1"/>
  <c r="M28" i="20" s="1"/>
  <c r="M47" i="24"/>
  <c r="M48" i="24" s="1"/>
  <c r="M52" i="24" s="1"/>
  <c r="M53" i="24" s="1"/>
  <c r="M61" i="24" s="1"/>
  <c r="M114" i="24" s="1"/>
  <c r="M201" i="22"/>
  <c r="M187" i="23"/>
  <c r="M194" i="23" s="1"/>
  <c r="M205" i="23" s="1"/>
  <c r="M115" i="23"/>
  <c r="M160" i="23"/>
  <c r="N128" i="22"/>
  <c r="N130" i="22" s="1"/>
  <c r="N133" i="22"/>
  <c r="N145" i="22"/>
  <c r="M156" i="23"/>
  <c r="M157" i="23" s="1"/>
  <c r="M183" i="23"/>
  <c r="M190" i="23" s="1"/>
  <c r="M170" i="12"/>
  <c r="M173" i="12" s="1"/>
  <c r="M107" i="12"/>
  <c r="M108" i="12" s="1"/>
  <c r="M187" i="12" s="1"/>
  <c r="M194" i="12" s="1"/>
  <c r="L159" i="12"/>
  <c r="L161" i="12" s="1"/>
  <c r="L163" i="12" s="1"/>
  <c r="L165" i="12" s="1"/>
  <c r="M47" i="12"/>
  <c r="M48" i="12" s="1"/>
  <c r="M52" i="12" s="1"/>
  <c r="M53" i="12" s="1"/>
  <c r="M61" i="12" s="1"/>
  <c r="M169" i="12"/>
  <c r="M172" i="12" s="1"/>
  <c r="L198" i="12"/>
  <c r="L202" i="12"/>
  <c r="L204" i="12"/>
  <c r="L206" i="12" s="1"/>
  <c r="O23" i="12"/>
  <c r="N79" i="12"/>
  <c r="N80" i="12" s="1"/>
  <c r="N86" i="12"/>
  <c r="N91" i="12" s="1"/>
  <c r="M156" i="12"/>
  <c r="N145" i="12"/>
  <c r="N128" i="12"/>
  <c r="N130" i="12" s="1"/>
  <c r="N133" i="12"/>
  <c r="N22" i="12"/>
  <c r="N24" i="12" s="1"/>
  <c r="N27" i="12"/>
  <c r="N39" i="12" s="1"/>
  <c r="R57" i="16"/>
  <c r="N185" i="22" l="1"/>
  <c r="N192" i="22" s="1"/>
  <c r="N39" i="21"/>
  <c r="N141" i="23"/>
  <c r="N134" i="23"/>
  <c r="N135" i="23" s="1"/>
  <c r="N146" i="23"/>
  <c r="L163" i="21"/>
  <c r="L165" i="21" s="1"/>
  <c r="N92" i="22"/>
  <c r="N93" i="22" s="1"/>
  <c r="O85" i="22"/>
  <c r="N102" i="22"/>
  <c r="N103" i="22" s="1"/>
  <c r="M200" i="22"/>
  <c r="M202" i="22" s="1"/>
  <c r="M116" i="23"/>
  <c r="O85" i="24"/>
  <c r="N102" i="24"/>
  <c r="N103" i="24" s="1"/>
  <c r="N92" i="24"/>
  <c r="N93" i="24" s="1"/>
  <c r="M159" i="22"/>
  <c r="M161" i="22" s="1"/>
  <c r="M163" i="22" s="1"/>
  <c r="M184" i="22"/>
  <c r="M191" i="22" s="1"/>
  <c r="M204" i="22" s="1"/>
  <c r="M206" i="22" s="1"/>
  <c r="N141" i="22"/>
  <c r="N134" i="22"/>
  <c r="N135" i="22" s="1"/>
  <c r="N146" i="22"/>
  <c r="N39" i="23"/>
  <c r="M184" i="23"/>
  <c r="M191" i="23" s="1"/>
  <c r="M204" i="23" s="1"/>
  <c r="M206" i="23" s="1"/>
  <c r="M159" i="23"/>
  <c r="M161" i="23" s="1"/>
  <c r="N102" i="21"/>
  <c r="N103" i="21" s="1"/>
  <c r="N92" i="21"/>
  <c r="N93" i="21" s="1"/>
  <c r="O85" i="21"/>
  <c r="N102" i="23"/>
  <c r="N103" i="23" s="1"/>
  <c r="N92" i="23"/>
  <c r="N93" i="23" s="1"/>
  <c r="O85" i="23"/>
  <c r="M61" i="22"/>
  <c r="M114" i="22" s="1"/>
  <c r="M116" i="22" s="1"/>
  <c r="N134" i="21"/>
  <c r="N135" i="21" s="1"/>
  <c r="N146" i="21"/>
  <c r="N141" i="21"/>
  <c r="M159" i="21"/>
  <c r="M161" i="21" s="1"/>
  <c r="M163" i="21" s="1"/>
  <c r="M184" i="21"/>
  <c r="M191" i="21" s="1"/>
  <c r="L163" i="23"/>
  <c r="L165" i="23" s="1"/>
  <c r="N39" i="24"/>
  <c r="M200" i="23"/>
  <c r="M202" i="23" s="1"/>
  <c r="L204" i="22"/>
  <c r="L206" i="22" s="1"/>
  <c r="L206" i="24"/>
  <c r="M116" i="24"/>
  <c r="M200" i="21"/>
  <c r="M202" i="21" s="1"/>
  <c r="N35" i="24"/>
  <c r="N28" i="24"/>
  <c r="N29" i="24" s="1"/>
  <c r="N40" i="24"/>
  <c r="N185" i="24"/>
  <c r="N192" i="24" s="1"/>
  <c r="N134" i="24"/>
  <c r="N135" i="24" s="1"/>
  <c r="N146" i="24"/>
  <c r="N141" i="24"/>
  <c r="L163" i="22"/>
  <c r="L165" i="22" s="1"/>
  <c r="L206" i="21"/>
  <c r="M200" i="24"/>
  <c r="M202" i="24" s="1"/>
  <c r="L204" i="23"/>
  <c r="L206" i="23" s="1"/>
  <c r="L214" i="23"/>
  <c r="L216" i="23" s="1"/>
  <c r="L24" i="20" s="1"/>
  <c r="N185" i="23"/>
  <c r="N192" i="23" s="1"/>
  <c r="N35" i="22"/>
  <c r="N28" i="22"/>
  <c r="N29" i="22" s="1"/>
  <c r="N40" i="22"/>
  <c r="N40" i="23"/>
  <c r="N35" i="23"/>
  <c r="N28" i="23"/>
  <c r="N29" i="23" s="1"/>
  <c r="N185" i="21"/>
  <c r="N192" i="21" s="1"/>
  <c r="M184" i="24"/>
  <c r="M191" i="24" s="1"/>
  <c r="M159" i="24"/>
  <c r="M161" i="24" s="1"/>
  <c r="N40" i="21"/>
  <c r="N35" i="21"/>
  <c r="N28" i="21"/>
  <c r="N29" i="21" s="1"/>
  <c r="M116" i="21"/>
  <c r="M174" i="12"/>
  <c r="M176" i="12" s="1"/>
  <c r="M178" i="12" s="1"/>
  <c r="M13" i="20" s="1"/>
  <c r="L219" i="12"/>
  <c r="L221" i="12" s="1"/>
  <c r="L15" i="20" s="1"/>
  <c r="L214" i="12"/>
  <c r="L216" i="12" s="1"/>
  <c r="L14" i="20" s="1"/>
  <c r="M186" i="12"/>
  <c r="M193" i="12" s="1"/>
  <c r="M201" i="12" s="1"/>
  <c r="M160" i="12"/>
  <c r="M115" i="12"/>
  <c r="M205" i="12"/>
  <c r="M157" i="12"/>
  <c r="M190" i="12"/>
  <c r="M200" i="12" s="1"/>
  <c r="N87" i="12"/>
  <c r="N88" i="12" s="1"/>
  <c r="N106" i="12"/>
  <c r="N185" i="12" s="1"/>
  <c r="N192" i="12" s="1"/>
  <c r="N197" i="12" s="1"/>
  <c r="N146" i="12"/>
  <c r="N141" i="12"/>
  <c r="N134" i="12"/>
  <c r="N135" i="12" s="1"/>
  <c r="N182" i="12" s="1"/>
  <c r="N35" i="12"/>
  <c r="N40" i="12"/>
  <c r="N28" i="12"/>
  <c r="N29" i="12" s="1"/>
  <c r="R60" i="16"/>
  <c r="R63" i="16" s="1"/>
  <c r="Q65" i="16"/>
  <c r="Q67" i="16" s="1"/>
  <c r="Q131" i="16"/>
  <c r="Q133" i="16" s="1"/>
  <c r="Q135" i="16" s="1"/>
  <c r="Q69" i="12" s="1"/>
  <c r="M164" i="22" l="1"/>
  <c r="M165" i="22" s="1"/>
  <c r="N51" i="23"/>
  <c r="N36" i="23"/>
  <c r="N37" i="23" s="1"/>
  <c r="N51" i="24"/>
  <c r="N36" i="24"/>
  <c r="N37" i="24" s="1"/>
  <c r="M219" i="24"/>
  <c r="M221" i="24" s="1"/>
  <c r="M30" i="20" s="1"/>
  <c r="M163" i="24"/>
  <c r="M219" i="21"/>
  <c r="M221" i="21" s="1"/>
  <c r="M10" i="20" s="1"/>
  <c r="N51" i="21"/>
  <c r="N36" i="21"/>
  <c r="N37" i="21" s="1"/>
  <c r="M163" i="23"/>
  <c r="M219" i="23"/>
  <c r="M221" i="23" s="1"/>
  <c r="M25" i="20" s="1"/>
  <c r="N36" i="22"/>
  <c r="N37" i="22" s="1"/>
  <c r="N51" i="22"/>
  <c r="M204" i="21"/>
  <c r="M206" i="21" s="1"/>
  <c r="M164" i="21"/>
  <c r="M165" i="21" s="1"/>
  <c r="N197" i="21"/>
  <c r="N182" i="22"/>
  <c r="N189" i="22" s="1"/>
  <c r="N142" i="22"/>
  <c r="N143" i="22" s="1"/>
  <c r="N155" i="22"/>
  <c r="N170" i="24"/>
  <c r="N173" i="24" s="1"/>
  <c r="N98" i="24"/>
  <c r="N99" i="24" s="1"/>
  <c r="N107" i="24" s="1"/>
  <c r="N182" i="23"/>
  <c r="N189" i="23" s="1"/>
  <c r="N142" i="23"/>
  <c r="N143" i="23" s="1"/>
  <c r="N155" i="23"/>
  <c r="O90" i="21"/>
  <c r="O78" i="21"/>
  <c r="O73" i="21"/>
  <c r="O75" i="21" s="1"/>
  <c r="O73" i="22"/>
  <c r="O75" i="22" s="1"/>
  <c r="O90" i="22"/>
  <c r="O78" i="22"/>
  <c r="N98" i="23"/>
  <c r="N99" i="23" s="1"/>
  <c r="N107" i="23" s="1"/>
  <c r="N170" i="23"/>
  <c r="N173" i="23" s="1"/>
  <c r="N197" i="23"/>
  <c r="O78" i="24"/>
  <c r="O90" i="24"/>
  <c r="O73" i="24"/>
  <c r="O75" i="24" s="1"/>
  <c r="N98" i="22"/>
  <c r="N99" i="22" s="1"/>
  <c r="N107" i="22" s="1"/>
  <c r="N170" i="22"/>
  <c r="N173" i="22" s="1"/>
  <c r="M219" i="22"/>
  <c r="M221" i="22" s="1"/>
  <c r="M20" i="20" s="1"/>
  <c r="N182" i="24"/>
  <c r="N189" i="24" s="1"/>
  <c r="N142" i="24"/>
  <c r="N143" i="24" s="1"/>
  <c r="N155" i="24"/>
  <c r="N170" i="21"/>
  <c r="N173" i="21" s="1"/>
  <c r="N98" i="21"/>
  <c r="N99" i="21" s="1"/>
  <c r="N107" i="21" s="1"/>
  <c r="M164" i="23"/>
  <c r="M204" i="24"/>
  <c r="M206" i="24" s="1"/>
  <c r="M164" i="24"/>
  <c r="Q69" i="23"/>
  <c r="Q70" i="23" s="1"/>
  <c r="Q74" i="23" s="1"/>
  <c r="Q69" i="24"/>
  <c r="Q70" i="24" s="1"/>
  <c r="Q74" i="24" s="1"/>
  <c r="Q69" i="22"/>
  <c r="Q70" i="22" s="1"/>
  <c r="Q74" i="22" s="1"/>
  <c r="Q69" i="21"/>
  <c r="Q70" i="21" s="1"/>
  <c r="Q74" i="21" s="1"/>
  <c r="N197" i="24"/>
  <c r="N142" i="21"/>
  <c r="N143" i="21" s="1"/>
  <c r="N182" i="21"/>
  <c r="N189" i="21" s="1"/>
  <c r="N155" i="21"/>
  <c r="O73" i="23"/>
  <c r="O75" i="23" s="1"/>
  <c r="O90" i="23"/>
  <c r="O78" i="23"/>
  <c r="N197" i="22"/>
  <c r="M159" i="12"/>
  <c r="M161" i="12" s="1"/>
  <c r="M163" i="12" s="1"/>
  <c r="M184" i="12"/>
  <c r="M191" i="12" s="1"/>
  <c r="N92" i="12"/>
  <c r="N93" i="12" s="1"/>
  <c r="N102" i="12"/>
  <c r="N103" i="12" s="1"/>
  <c r="O85" i="12"/>
  <c r="O78" i="12" s="1"/>
  <c r="N142" i="12"/>
  <c r="N143" i="12" s="1"/>
  <c r="N155" i="12"/>
  <c r="N189" i="12" s="1"/>
  <c r="N196" i="12" s="1"/>
  <c r="N51" i="12"/>
  <c r="N36" i="12"/>
  <c r="N37" i="12" s="1"/>
  <c r="Q69" i="16"/>
  <c r="Q71" i="16" s="1"/>
  <c r="M166" i="22" l="1"/>
  <c r="M166" i="23"/>
  <c r="M166" i="21"/>
  <c r="M165" i="23"/>
  <c r="O140" i="21"/>
  <c r="N147" i="21"/>
  <c r="N148" i="21" s="1"/>
  <c r="N152" i="21" s="1"/>
  <c r="N153" i="21" s="1"/>
  <c r="O140" i="23"/>
  <c r="N147" i="23"/>
  <c r="N148" i="23" s="1"/>
  <c r="N152" i="23" s="1"/>
  <c r="N153" i="23" s="1"/>
  <c r="N147" i="22"/>
  <c r="N148" i="22" s="1"/>
  <c r="N152" i="22" s="1"/>
  <c r="N153" i="22" s="1"/>
  <c r="O140" i="22"/>
  <c r="N186" i="23"/>
  <c r="N193" i="23" s="1"/>
  <c r="N108" i="23"/>
  <c r="O34" i="24"/>
  <c r="N41" i="24"/>
  <c r="N42" i="24" s="1"/>
  <c r="N186" i="22"/>
  <c r="N193" i="22" s="1"/>
  <c r="N108" i="22"/>
  <c r="O140" i="24"/>
  <c r="N147" i="24"/>
  <c r="N148" i="24" s="1"/>
  <c r="N152" i="24" s="1"/>
  <c r="N153" i="24" s="1"/>
  <c r="O34" i="21"/>
  <c r="N41" i="21"/>
  <c r="N42" i="21" s="1"/>
  <c r="O79" i="24"/>
  <c r="O80" i="24" s="1"/>
  <c r="O86" i="24"/>
  <c r="O91" i="24" s="1"/>
  <c r="N196" i="22"/>
  <c r="N198" i="22" s="1"/>
  <c r="N196" i="24"/>
  <c r="N198" i="24" s="1"/>
  <c r="O79" i="22"/>
  <c r="O80" i="22" s="1"/>
  <c r="O86" i="22"/>
  <c r="O91" i="22" s="1"/>
  <c r="N41" i="23"/>
  <c r="N42" i="23" s="1"/>
  <c r="O34" i="23"/>
  <c r="N186" i="21"/>
  <c r="N193" i="21" s="1"/>
  <c r="N108" i="21"/>
  <c r="O79" i="23"/>
  <c r="O80" i="23" s="1"/>
  <c r="O86" i="23"/>
  <c r="N196" i="23"/>
  <c r="N198" i="23" s="1"/>
  <c r="O34" i="22"/>
  <c r="N41" i="22"/>
  <c r="N42" i="22" s="1"/>
  <c r="Q125" i="24"/>
  <c r="Q126" i="24" s="1"/>
  <c r="Q129" i="24" s="1"/>
  <c r="Q125" i="23"/>
  <c r="Q126" i="23" s="1"/>
  <c r="Q129" i="23" s="1"/>
  <c r="Q14" i="23"/>
  <c r="Q15" i="23" s="1"/>
  <c r="Q23" i="23" s="1"/>
  <c r="Q125" i="22"/>
  <c r="Q126" i="22" s="1"/>
  <c r="Q129" i="22" s="1"/>
  <c r="Q125" i="21"/>
  <c r="Q126" i="21" s="1"/>
  <c r="Q129" i="21" s="1"/>
  <c r="Q14" i="21"/>
  <c r="Q15" i="21" s="1"/>
  <c r="Q23" i="21" s="1"/>
  <c r="Q14" i="24"/>
  <c r="Q15" i="24" s="1"/>
  <c r="Q23" i="24" s="1"/>
  <c r="Q14" i="22"/>
  <c r="Q15" i="22" s="1"/>
  <c r="Q23" i="22" s="1"/>
  <c r="O86" i="21"/>
  <c r="O79" i="21"/>
  <c r="O80" i="21" s="1"/>
  <c r="N186" i="24"/>
  <c r="N193" i="24" s="1"/>
  <c r="N108" i="24"/>
  <c r="N196" i="21"/>
  <c r="N198" i="21" s="1"/>
  <c r="M165" i="24"/>
  <c r="M166" i="24"/>
  <c r="Q70" i="12"/>
  <c r="Q74" i="12" s="1"/>
  <c r="N98" i="12"/>
  <c r="N99" i="12" s="1"/>
  <c r="N107" i="12" s="1"/>
  <c r="N170" i="12"/>
  <c r="N173" i="12" s="1"/>
  <c r="M198" i="12"/>
  <c r="M202" i="12"/>
  <c r="M204" i="12"/>
  <c r="M206" i="12" s="1"/>
  <c r="O73" i="12"/>
  <c r="O75" i="12" s="1"/>
  <c r="O90" i="12"/>
  <c r="O140" i="12"/>
  <c r="N147" i="12"/>
  <c r="N148" i="12" s="1"/>
  <c r="N152" i="12" s="1"/>
  <c r="N153" i="12" s="1"/>
  <c r="N183" i="12" s="1"/>
  <c r="N190" i="12" s="1"/>
  <c r="Q14" i="12"/>
  <c r="Q15" i="12" s="1"/>
  <c r="Q125" i="12"/>
  <c r="Q126" i="12" s="1"/>
  <c r="Q129" i="12" s="1"/>
  <c r="N41" i="12"/>
  <c r="N42" i="12" s="1"/>
  <c r="O34" i="12"/>
  <c r="L114" i="12"/>
  <c r="R65" i="16"/>
  <c r="R67" i="16" s="1"/>
  <c r="R131" i="16"/>
  <c r="R133" i="16" s="1"/>
  <c r="R135" i="16" s="1"/>
  <c r="O106" i="22" l="1"/>
  <c r="O87" i="22"/>
  <c r="O88" i="22" s="1"/>
  <c r="N214" i="24"/>
  <c r="N216" i="24" s="1"/>
  <c r="N29" i="20" s="1"/>
  <c r="N214" i="23"/>
  <c r="N216" i="23" s="1"/>
  <c r="N24" i="20" s="1"/>
  <c r="O106" i="23"/>
  <c r="O87" i="23"/>
  <c r="O88" i="23" s="1"/>
  <c r="N214" i="21"/>
  <c r="N216" i="21" s="1"/>
  <c r="N9" i="20" s="1"/>
  <c r="N115" i="24"/>
  <c r="N160" i="24"/>
  <c r="N187" i="24"/>
  <c r="N194" i="24" s="1"/>
  <c r="N160" i="22"/>
  <c r="N187" i="22"/>
  <c r="N194" i="22" s="1"/>
  <c r="N115" i="22"/>
  <c r="N201" i="22"/>
  <c r="O106" i="21"/>
  <c r="O87" i="21"/>
  <c r="O88" i="21" s="1"/>
  <c r="O145" i="22"/>
  <c r="O133" i="22"/>
  <c r="O128" i="22"/>
  <c r="O130" i="22" s="1"/>
  <c r="O91" i="21"/>
  <c r="N187" i="21"/>
  <c r="N194" i="21" s="1"/>
  <c r="N115" i="21"/>
  <c r="N160" i="21"/>
  <c r="N169" i="21"/>
  <c r="N172" i="21" s="1"/>
  <c r="N174" i="21" s="1"/>
  <c r="N176" i="21" s="1"/>
  <c r="N178" i="21" s="1"/>
  <c r="N8" i="20" s="1"/>
  <c r="N47" i="21"/>
  <c r="N48" i="21" s="1"/>
  <c r="N52" i="21" s="1"/>
  <c r="N53" i="21" s="1"/>
  <c r="N156" i="22"/>
  <c r="N157" i="22" s="1"/>
  <c r="N183" i="22"/>
  <c r="N190" i="22" s="1"/>
  <c r="O106" i="24"/>
  <c r="O87" i="24"/>
  <c r="O88" i="24" s="1"/>
  <c r="N47" i="22"/>
  <c r="N48" i="22" s="1"/>
  <c r="N52" i="22" s="1"/>
  <c r="N53" i="22" s="1"/>
  <c r="N169" i="22"/>
  <c r="N172" i="22" s="1"/>
  <c r="N174" i="22" s="1"/>
  <c r="N176" i="22" s="1"/>
  <c r="N178" i="22" s="1"/>
  <c r="N18" i="20" s="1"/>
  <c r="N201" i="21"/>
  <c r="O22" i="21"/>
  <c r="O24" i="21" s="1"/>
  <c r="O27" i="21"/>
  <c r="N47" i="24"/>
  <c r="N48" i="24" s="1"/>
  <c r="N52" i="24" s="1"/>
  <c r="N53" i="24" s="1"/>
  <c r="N169" i="24"/>
  <c r="N172" i="24" s="1"/>
  <c r="N174" i="24" s="1"/>
  <c r="N176" i="24" s="1"/>
  <c r="N178" i="24" s="1"/>
  <c r="N28" i="20" s="1"/>
  <c r="N156" i="23"/>
  <c r="N157" i="23" s="1"/>
  <c r="N183" i="23"/>
  <c r="N190" i="23" s="1"/>
  <c r="N201" i="24"/>
  <c r="O91" i="23"/>
  <c r="O27" i="22"/>
  <c r="O22" i="22"/>
  <c r="O24" i="22" s="1"/>
  <c r="O22" i="23"/>
  <c r="O24" i="23" s="1"/>
  <c r="O27" i="23"/>
  <c r="N183" i="24"/>
  <c r="N190" i="24" s="1"/>
  <c r="N156" i="24"/>
  <c r="N157" i="24" s="1"/>
  <c r="O27" i="24"/>
  <c r="O22" i="24"/>
  <c r="O24" i="24" s="1"/>
  <c r="O133" i="23"/>
  <c r="O145" i="23"/>
  <c r="O128" i="23"/>
  <c r="O130" i="23" s="1"/>
  <c r="R69" i="23"/>
  <c r="R70" i="23" s="1"/>
  <c r="R74" i="23" s="1"/>
  <c r="R69" i="24"/>
  <c r="R70" i="24" s="1"/>
  <c r="R74" i="24" s="1"/>
  <c r="R69" i="22"/>
  <c r="R70" i="22" s="1"/>
  <c r="R74" i="22" s="1"/>
  <c r="R69" i="21"/>
  <c r="R70" i="21" s="1"/>
  <c r="R74" i="21" s="1"/>
  <c r="N47" i="23"/>
  <c r="N48" i="23" s="1"/>
  <c r="N52" i="23" s="1"/>
  <c r="N53" i="23" s="1"/>
  <c r="N169" i="23"/>
  <c r="N172" i="23" s="1"/>
  <c r="N174" i="23" s="1"/>
  <c r="N176" i="23" s="1"/>
  <c r="N178" i="23" s="1"/>
  <c r="N23" i="20" s="1"/>
  <c r="O128" i="24"/>
  <c r="O130" i="24" s="1"/>
  <c r="O145" i="24"/>
  <c r="O133" i="24"/>
  <c r="N187" i="23"/>
  <c r="N194" i="23" s="1"/>
  <c r="N160" i="23"/>
  <c r="N115" i="23"/>
  <c r="N156" i="21"/>
  <c r="N157" i="21" s="1"/>
  <c r="N183" i="21"/>
  <c r="N190" i="21" s="1"/>
  <c r="N214" i="22"/>
  <c r="N216" i="22" s="1"/>
  <c r="N19" i="20" s="1"/>
  <c r="N201" i="23"/>
  <c r="O128" i="21"/>
  <c r="O130" i="21" s="1"/>
  <c r="O145" i="21"/>
  <c r="O133" i="21"/>
  <c r="M219" i="12"/>
  <c r="M221" i="12" s="1"/>
  <c r="M15" i="20" s="1"/>
  <c r="M214" i="12"/>
  <c r="M216" i="12" s="1"/>
  <c r="M14" i="20" s="1"/>
  <c r="N47" i="12"/>
  <c r="N48" i="12" s="1"/>
  <c r="N52" i="12" s="1"/>
  <c r="N53" i="12" s="1"/>
  <c r="N61" i="12" s="1"/>
  <c r="N169" i="12"/>
  <c r="N172" i="12" s="1"/>
  <c r="N174" i="12" s="1"/>
  <c r="N176" i="12" s="1"/>
  <c r="N178" i="12" s="1"/>
  <c r="N13" i="20" s="1"/>
  <c r="N108" i="12"/>
  <c r="N187" i="12" s="1"/>
  <c r="N194" i="12" s="1"/>
  <c r="N186" i="12"/>
  <c r="N193" i="12" s="1"/>
  <c r="N201" i="12" s="1"/>
  <c r="Q23" i="12"/>
  <c r="O79" i="12"/>
  <c r="O80" i="12" s="1"/>
  <c r="O86" i="12"/>
  <c r="O91" i="12" s="1"/>
  <c r="N156" i="12"/>
  <c r="O145" i="12"/>
  <c r="O133" i="12"/>
  <c r="O128" i="12"/>
  <c r="O130" i="12" s="1"/>
  <c r="M114" i="12"/>
  <c r="M116" i="12" s="1"/>
  <c r="O27" i="12"/>
  <c r="O39" i="12" s="1"/>
  <c r="O22" i="12"/>
  <c r="O24" i="12" s="1"/>
  <c r="R69" i="16"/>
  <c r="R71" i="16" s="1"/>
  <c r="O92" i="21" l="1"/>
  <c r="O93" i="21" s="1"/>
  <c r="P85" i="21"/>
  <c r="O102" i="21"/>
  <c r="O103" i="21" s="1"/>
  <c r="N159" i="23"/>
  <c r="N161" i="23" s="1"/>
  <c r="N184" i="23"/>
  <c r="N191" i="23" s="1"/>
  <c r="N61" i="22"/>
  <c r="N114" i="22" s="1"/>
  <c r="N116" i="22" s="1"/>
  <c r="N200" i="23"/>
  <c r="N202" i="23" s="1"/>
  <c r="O28" i="22"/>
  <c r="O29" i="22" s="1"/>
  <c r="O40" i="22"/>
  <c r="O35" i="22"/>
  <c r="O92" i="24"/>
  <c r="O93" i="24" s="1"/>
  <c r="O102" i="24"/>
  <c r="O103" i="24" s="1"/>
  <c r="P85" i="24"/>
  <c r="O185" i="21"/>
  <c r="O192" i="21" s="1"/>
  <c r="N205" i="24"/>
  <c r="N200" i="21"/>
  <c r="N202" i="21" s="1"/>
  <c r="N61" i="23"/>
  <c r="N114" i="23" s="1"/>
  <c r="N116" i="23" s="1"/>
  <c r="O141" i="21"/>
  <c r="O146" i="21"/>
  <c r="O134" i="21"/>
  <c r="O135" i="21" s="1"/>
  <c r="O40" i="24"/>
  <c r="O35" i="24"/>
  <c r="O28" i="24"/>
  <c r="O29" i="24" s="1"/>
  <c r="O39" i="22"/>
  <c r="N61" i="24"/>
  <c r="N114" i="24" s="1"/>
  <c r="N116" i="24" s="1"/>
  <c r="O185" i="24"/>
  <c r="O192" i="24" s="1"/>
  <c r="N205" i="21"/>
  <c r="N184" i="21"/>
  <c r="N191" i="21" s="1"/>
  <c r="N159" i="21"/>
  <c r="N161" i="21" s="1"/>
  <c r="O39" i="24"/>
  <c r="O102" i="23"/>
  <c r="O103" i="23" s="1"/>
  <c r="P85" i="23"/>
  <c r="O92" i="23"/>
  <c r="O93" i="23" s="1"/>
  <c r="O39" i="21"/>
  <c r="N200" i="22"/>
  <c r="N202" i="22" s="1"/>
  <c r="O134" i="24"/>
  <c r="O135" i="24" s="1"/>
  <c r="O146" i="24"/>
  <c r="O141" i="24"/>
  <c r="N205" i="23"/>
  <c r="N184" i="24"/>
  <c r="N191" i="24" s="1"/>
  <c r="N159" i="24"/>
  <c r="N161" i="24" s="1"/>
  <c r="O35" i="21"/>
  <c r="O40" i="21"/>
  <c r="O28" i="21"/>
  <c r="O29" i="21" s="1"/>
  <c r="N184" i="22"/>
  <c r="N191" i="22" s="1"/>
  <c r="N159" i="22"/>
  <c r="N161" i="22" s="1"/>
  <c r="N200" i="24"/>
  <c r="N202" i="24" s="1"/>
  <c r="N61" i="21"/>
  <c r="N114" i="21" s="1"/>
  <c r="N116" i="21" s="1"/>
  <c r="O134" i="22"/>
  <c r="O135" i="22" s="1"/>
  <c r="O141" i="22"/>
  <c r="O146" i="22"/>
  <c r="O102" i="22"/>
  <c r="O103" i="22" s="1"/>
  <c r="P85" i="22"/>
  <c r="O92" i="22"/>
  <c r="O93" i="22" s="1"/>
  <c r="O35" i="23"/>
  <c r="O28" i="23"/>
  <c r="O29" i="23" s="1"/>
  <c r="O40" i="23"/>
  <c r="O185" i="23"/>
  <c r="O192" i="23" s="1"/>
  <c r="R125" i="24"/>
  <c r="R126" i="24" s="1"/>
  <c r="R129" i="24" s="1"/>
  <c r="R125" i="23"/>
  <c r="R126" i="23" s="1"/>
  <c r="R129" i="23" s="1"/>
  <c r="R14" i="24"/>
  <c r="R15" i="24" s="1"/>
  <c r="R23" i="24" s="1"/>
  <c r="R14" i="22"/>
  <c r="R15" i="22" s="1"/>
  <c r="R23" i="22" s="1"/>
  <c r="R14" i="23"/>
  <c r="R15" i="23" s="1"/>
  <c r="R23" i="23" s="1"/>
  <c r="R125" i="22"/>
  <c r="R126" i="22" s="1"/>
  <c r="R129" i="22" s="1"/>
  <c r="R14" i="21"/>
  <c r="R15" i="21" s="1"/>
  <c r="R23" i="21" s="1"/>
  <c r="R125" i="21"/>
  <c r="R126" i="21" s="1"/>
  <c r="R129" i="21" s="1"/>
  <c r="O134" i="23"/>
  <c r="O135" i="23" s="1"/>
  <c r="O146" i="23"/>
  <c r="O141" i="23"/>
  <c r="O39" i="23"/>
  <c r="N205" i="22"/>
  <c r="O185" i="22"/>
  <c r="O192" i="22" s="1"/>
  <c r="R69" i="12"/>
  <c r="R70" i="12" s="1"/>
  <c r="R74" i="12" s="1"/>
  <c r="N160" i="12"/>
  <c r="N115" i="12"/>
  <c r="N205" i="12"/>
  <c r="N157" i="12"/>
  <c r="N200" i="12"/>
  <c r="M164" i="12"/>
  <c r="M166" i="12" s="1"/>
  <c r="O87" i="12"/>
  <c r="O88" i="12" s="1"/>
  <c r="O106" i="12"/>
  <c r="O185" i="12" s="1"/>
  <c r="O192" i="12" s="1"/>
  <c r="O197" i="12" s="1"/>
  <c r="O146" i="12"/>
  <c r="O141" i="12"/>
  <c r="O134" i="12"/>
  <c r="O135" i="12" s="1"/>
  <c r="O182" i="12" s="1"/>
  <c r="R14" i="12"/>
  <c r="R15" i="12" s="1"/>
  <c r="R23" i="12" s="1"/>
  <c r="R125" i="12"/>
  <c r="R126" i="12" s="1"/>
  <c r="R129" i="12" s="1"/>
  <c r="O35" i="12"/>
  <c r="O40" i="12"/>
  <c r="O28" i="12"/>
  <c r="O29" i="12" s="1"/>
  <c r="N163" i="24" l="1"/>
  <c r="N164" i="22"/>
  <c r="N219" i="22"/>
  <c r="N221" i="22" s="1"/>
  <c r="N20" i="20" s="1"/>
  <c r="O51" i="21"/>
  <c r="O36" i="21"/>
  <c r="O37" i="21" s="1"/>
  <c r="N164" i="21"/>
  <c r="N219" i="24"/>
  <c r="N221" i="24" s="1"/>
  <c r="N30" i="20" s="1"/>
  <c r="O155" i="23"/>
  <c r="O142" i="23"/>
  <c r="O143" i="23" s="1"/>
  <c r="O182" i="23"/>
  <c r="O189" i="23" s="1"/>
  <c r="N163" i="21"/>
  <c r="N163" i="22"/>
  <c r="O155" i="22"/>
  <c r="O182" i="22"/>
  <c r="O189" i="22" s="1"/>
  <c r="O142" i="22"/>
  <c r="O143" i="22" s="1"/>
  <c r="N204" i="22"/>
  <c r="N206" i="22" s="1"/>
  <c r="O51" i="24"/>
  <c r="O36" i="24"/>
  <c r="O37" i="24" s="1"/>
  <c r="O170" i="24"/>
  <c r="O173" i="24" s="1"/>
  <c r="O98" i="24"/>
  <c r="O99" i="24" s="1"/>
  <c r="O107" i="24" s="1"/>
  <c r="N163" i="23"/>
  <c r="O197" i="24"/>
  <c r="N164" i="23"/>
  <c r="O36" i="23"/>
  <c r="O37" i="23" s="1"/>
  <c r="O51" i="23"/>
  <c r="O197" i="22"/>
  <c r="O98" i="22"/>
  <c r="O99" i="22" s="1"/>
  <c r="O107" i="22" s="1"/>
  <c r="O170" i="22"/>
  <c r="O173" i="22" s="1"/>
  <c r="N219" i="23"/>
  <c r="N221" i="23" s="1"/>
  <c r="N25" i="20" s="1"/>
  <c r="O155" i="21"/>
  <c r="O182" i="21"/>
  <c r="O189" i="21" s="1"/>
  <c r="O142" i="21"/>
  <c r="O143" i="21" s="1"/>
  <c r="N204" i="23"/>
  <c r="N206" i="23" s="1"/>
  <c r="P78" i="22"/>
  <c r="P90" i="22"/>
  <c r="P73" i="22"/>
  <c r="P75" i="22" s="1"/>
  <c r="O182" i="24"/>
  <c r="O189" i="24" s="1"/>
  <c r="O142" i="24"/>
  <c r="O143" i="24" s="1"/>
  <c r="O155" i="24"/>
  <c r="O170" i="23"/>
  <c r="O173" i="23" s="1"/>
  <c r="O98" i="23"/>
  <c r="O99" i="23" s="1"/>
  <c r="O107" i="23" s="1"/>
  <c r="N204" i="21"/>
  <c r="N206" i="21" s="1"/>
  <c r="O197" i="21"/>
  <c r="N219" i="21"/>
  <c r="N221" i="21" s="1"/>
  <c r="N10" i="20" s="1"/>
  <c r="P90" i="23"/>
  <c r="P78" i="23"/>
  <c r="P73" i="23"/>
  <c r="P75" i="23" s="1"/>
  <c r="O36" i="22"/>
  <c r="O37" i="22" s="1"/>
  <c r="O51" i="22"/>
  <c r="O197" i="23"/>
  <c r="N164" i="24"/>
  <c r="P90" i="24"/>
  <c r="P78" i="24"/>
  <c r="P73" i="24"/>
  <c r="P75" i="24" s="1"/>
  <c r="P78" i="21"/>
  <c r="P73" i="21"/>
  <c r="P75" i="21" s="1"/>
  <c r="P90" i="21"/>
  <c r="N204" i="24"/>
  <c r="N206" i="24" s="1"/>
  <c r="O170" i="21"/>
  <c r="O173" i="21" s="1"/>
  <c r="O98" i="21"/>
  <c r="O99" i="21" s="1"/>
  <c r="O107" i="21" s="1"/>
  <c r="M165" i="12"/>
  <c r="N159" i="12"/>
  <c r="N161" i="12" s="1"/>
  <c r="N163" i="12" s="1"/>
  <c r="N184" i="12"/>
  <c r="N191" i="12" s="1"/>
  <c r="O102" i="12"/>
  <c r="O103" i="12" s="1"/>
  <c r="O92" i="12"/>
  <c r="O93" i="12" s="1"/>
  <c r="P85" i="12"/>
  <c r="O155" i="12"/>
  <c r="O189" i="12" s="1"/>
  <c r="O196" i="12" s="1"/>
  <c r="O142" i="12"/>
  <c r="O143" i="12" s="1"/>
  <c r="O36" i="12"/>
  <c r="O37" i="12" s="1"/>
  <c r="O51" i="12"/>
  <c r="N166" i="22" l="1"/>
  <c r="N165" i="24"/>
  <c r="N165" i="21"/>
  <c r="O41" i="22"/>
  <c r="O42" i="22" s="1"/>
  <c r="P34" i="22"/>
  <c r="O41" i="21"/>
  <c r="O42" i="21" s="1"/>
  <c r="P34" i="21"/>
  <c r="O186" i="21"/>
  <c r="O193" i="21" s="1"/>
  <c r="O108" i="21"/>
  <c r="P140" i="24"/>
  <c r="O147" i="24"/>
  <c r="O148" i="24" s="1"/>
  <c r="O152" i="24" s="1"/>
  <c r="O153" i="24" s="1"/>
  <c r="O196" i="23"/>
  <c r="O198" i="23" s="1"/>
  <c r="P79" i="24"/>
  <c r="P80" i="24" s="1"/>
  <c r="P86" i="24"/>
  <c r="P91" i="24" s="1"/>
  <c r="O196" i="24"/>
  <c r="O198" i="24" s="1"/>
  <c r="O196" i="21"/>
  <c r="O198" i="21" s="1"/>
  <c r="N166" i="23"/>
  <c r="N165" i="23"/>
  <c r="P140" i="22"/>
  <c r="O147" i="22"/>
  <c r="O148" i="22" s="1"/>
  <c r="O152" i="22" s="1"/>
  <c r="O153" i="22" s="1"/>
  <c r="P140" i="23"/>
  <c r="O147" i="23"/>
  <c r="O148" i="23" s="1"/>
  <c r="O152" i="23" s="1"/>
  <c r="O153" i="23" s="1"/>
  <c r="P79" i="22"/>
  <c r="P80" i="22" s="1"/>
  <c r="P86" i="22"/>
  <c r="P91" i="22" s="1"/>
  <c r="O41" i="23"/>
  <c r="O42" i="23" s="1"/>
  <c r="P34" i="23"/>
  <c r="O196" i="22"/>
  <c r="O198" i="22" s="1"/>
  <c r="P34" i="24"/>
  <c r="O41" i="24"/>
  <c r="O42" i="24" s="1"/>
  <c r="P140" i="21"/>
  <c r="O147" i="21"/>
  <c r="O148" i="21" s="1"/>
  <c r="O152" i="21" s="1"/>
  <c r="O153" i="21" s="1"/>
  <c r="P79" i="23"/>
  <c r="P80" i="23" s="1"/>
  <c r="P86" i="23"/>
  <c r="P91" i="23" s="1"/>
  <c r="O186" i="24"/>
  <c r="O193" i="24" s="1"/>
  <c r="O201" i="24" s="1"/>
  <c r="O108" i="24"/>
  <c r="N165" i="22"/>
  <c r="P86" i="21"/>
  <c r="P91" i="21" s="1"/>
  <c r="P79" i="21"/>
  <c r="P80" i="21" s="1"/>
  <c r="O186" i="23"/>
  <c r="O193" i="23" s="1"/>
  <c r="O108" i="23"/>
  <c r="O186" i="22"/>
  <c r="O193" i="22" s="1"/>
  <c r="O108" i="22"/>
  <c r="N166" i="21"/>
  <c r="N166" i="24"/>
  <c r="O98" i="12"/>
  <c r="O99" i="12" s="1"/>
  <c r="O107" i="12" s="1"/>
  <c r="O170" i="12"/>
  <c r="O173" i="12" s="1"/>
  <c r="N198" i="12"/>
  <c r="N202" i="12"/>
  <c r="N204" i="12"/>
  <c r="N206" i="12" s="1"/>
  <c r="P90" i="12"/>
  <c r="P73" i="12"/>
  <c r="P75" i="12" s="1"/>
  <c r="P78" i="12"/>
  <c r="P140" i="12"/>
  <c r="O147" i="12"/>
  <c r="O148" i="12" s="1"/>
  <c r="O152" i="12" s="1"/>
  <c r="O153" i="12" s="1"/>
  <c r="O183" i="12" s="1"/>
  <c r="N114" i="12"/>
  <c r="N116" i="12" s="1"/>
  <c r="O41" i="12"/>
  <c r="O42" i="12" s="1"/>
  <c r="P34" i="12"/>
  <c r="P87" i="24" l="1"/>
  <c r="P88" i="24" s="1"/>
  <c r="P106" i="24"/>
  <c r="O214" i="21"/>
  <c r="O216" i="21" s="1"/>
  <c r="O9" i="20" s="1"/>
  <c r="P106" i="23"/>
  <c r="P87" i="23"/>
  <c r="P88" i="23" s="1"/>
  <c r="P27" i="23"/>
  <c r="P39" i="23" s="1"/>
  <c r="P22" i="23"/>
  <c r="P24" i="23" s="1"/>
  <c r="P128" i="22"/>
  <c r="P130" i="22" s="1"/>
  <c r="P145" i="22"/>
  <c r="P133" i="22"/>
  <c r="P106" i="21"/>
  <c r="P87" i="21"/>
  <c r="P88" i="21" s="1"/>
  <c r="O47" i="23"/>
  <c r="O48" i="23" s="1"/>
  <c r="O52" i="23" s="1"/>
  <c r="O53" i="23" s="1"/>
  <c r="O61" i="23" s="1"/>
  <c r="O114" i="23" s="1"/>
  <c r="O169" i="23"/>
  <c r="O172" i="23" s="1"/>
  <c r="O174" i="23" s="1"/>
  <c r="O176" i="23" s="1"/>
  <c r="O178" i="23" s="1"/>
  <c r="O23" i="20" s="1"/>
  <c r="O187" i="21"/>
  <c r="O194" i="21" s="1"/>
  <c r="O205" i="21" s="1"/>
  <c r="O115" i="21"/>
  <c r="O160" i="21"/>
  <c r="O214" i="23"/>
  <c r="O216" i="23" s="1"/>
  <c r="O24" i="20" s="1"/>
  <c r="O183" i="21"/>
  <c r="O190" i="21" s="1"/>
  <c r="O200" i="21" s="1"/>
  <c r="O156" i="21"/>
  <c r="O157" i="21" s="1"/>
  <c r="O201" i="21"/>
  <c r="P87" i="22"/>
  <c r="P88" i="22" s="1"/>
  <c r="P106" i="22"/>
  <c r="P128" i="21"/>
  <c r="P130" i="21" s="1"/>
  <c r="P145" i="21"/>
  <c r="P133" i="21"/>
  <c r="P27" i="21"/>
  <c r="P39" i="21" s="1"/>
  <c r="P22" i="21"/>
  <c r="P24" i="21" s="1"/>
  <c r="O187" i="23"/>
  <c r="O194" i="23" s="1"/>
  <c r="O205" i="23" s="1"/>
  <c r="O160" i="23"/>
  <c r="O115" i="23"/>
  <c r="O187" i="24"/>
  <c r="O194" i="24" s="1"/>
  <c r="O115" i="24"/>
  <c r="O160" i="24"/>
  <c r="O169" i="24"/>
  <c r="O172" i="24" s="1"/>
  <c r="O174" i="24" s="1"/>
  <c r="O176" i="24" s="1"/>
  <c r="O178" i="24" s="1"/>
  <c r="O28" i="20" s="1"/>
  <c r="O47" i="24"/>
  <c r="O48" i="24" s="1"/>
  <c r="O52" i="24" s="1"/>
  <c r="O53" i="24" s="1"/>
  <c r="O61" i="24" s="1"/>
  <c r="O114" i="24" s="1"/>
  <c r="O169" i="21"/>
  <c r="O172" i="21" s="1"/>
  <c r="O174" i="21" s="1"/>
  <c r="O176" i="21" s="1"/>
  <c r="O178" i="21" s="1"/>
  <c r="O8" i="20" s="1"/>
  <c r="O47" i="21"/>
  <c r="O48" i="21" s="1"/>
  <c r="O52" i="21" s="1"/>
  <c r="O53" i="21" s="1"/>
  <c r="O201" i="23"/>
  <c r="P27" i="24"/>
  <c r="P22" i="24"/>
  <c r="P24" i="24" s="1"/>
  <c r="O156" i="23"/>
  <c r="O157" i="23" s="1"/>
  <c r="O183" i="23"/>
  <c r="O190" i="23" s="1"/>
  <c r="O200" i="23" s="1"/>
  <c r="O214" i="22"/>
  <c r="O216" i="22" s="1"/>
  <c r="O19" i="20" s="1"/>
  <c r="O214" i="24"/>
  <c r="O216" i="24" s="1"/>
  <c r="O29" i="20" s="1"/>
  <c r="O115" i="22"/>
  <c r="O160" i="22"/>
  <c r="O187" i="22"/>
  <c r="O194" i="22" s="1"/>
  <c r="P128" i="23"/>
  <c r="P130" i="23" s="1"/>
  <c r="P145" i="23"/>
  <c r="P133" i="23"/>
  <c r="O183" i="24"/>
  <c r="O190" i="24" s="1"/>
  <c r="O200" i="24" s="1"/>
  <c r="O202" i="24" s="1"/>
  <c r="O156" i="24"/>
  <c r="O157" i="24" s="1"/>
  <c r="P22" i="22"/>
  <c r="P24" i="22" s="1"/>
  <c r="P27" i="22"/>
  <c r="P39" i="22" s="1"/>
  <c r="O201" i="22"/>
  <c r="O183" i="22"/>
  <c r="O190" i="22" s="1"/>
  <c r="O200" i="22" s="1"/>
  <c r="O156" i="22"/>
  <c r="O157" i="22" s="1"/>
  <c r="P133" i="24"/>
  <c r="P145" i="24"/>
  <c r="P128" i="24"/>
  <c r="P130" i="24" s="1"/>
  <c r="O47" i="22"/>
  <c r="O48" i="22" s="1"/>
  <c r="O52" i="22" s="1"/>
  <c r="O53" i="22" s="1"/>
  <c r="O61" i="22" s="1"/>
  <c r="O114" i="22" s="1"/>
  <c r="O169" i="22"/>
  <c r="O172" i="22" s="1"/>
  <c r="O174" i="22" s="1"/>
  <c r="O176" i="22" s="1"/>
  <c r="O178" i="22" s="1"/>
  <c r="O18" i="20" s="1"/>
  <c r="N219" i="12"/>
  <c r="N214" i="12"/>
  <c r="N216" i="12" s="1"/>
  <c r="N14" i="20" s="1"/>
  <c r="O47" i="12"/>
  <c r="O48" i="12" s="1"/>
  <c r="O52" i="12" s="1"/>
  <c r="O53" i="12" s="1"/>
  <c r="O61" i="12" s="1"/>
  <c r="O169" i="12"/>
  <c r="O172" i="12" s="1"/>
  <c r="O174" i="12" s="1"/>
  <c r="O176" i="12" s="1"/>
  <c r="O178" i="12" s="1"/>
  <c r="O13" i="20" s="1"/>
  <c r="O108" i="12"/>
  <c r="O187" i="12" s="1"/>
  <c r="O194" i="12" s="1"/>
  <c r="O186" i="12"/>
  <c r="O193" i="12" s="1"/>
  <c r="O201" i="12" s="1"/>
  <c r="N164" i="12"/>
  <c r="N165" i="12" s="1"/>
  <c r="P79" i="12"/>
  <c r="P80" i="12" s="1"/>
  <c r="P86" i="12"/>
  <c r="P91" i="12" s="1"/>
  <c r="O156" i="12"/>
  <c r="P145" i="12"/>
  <c r="P128" i="12"/>
  <c r="P130" i="12" s="1"/>
  <c r="P133" i="12"/>
  <c r="P27" i="12"/>
  <c r="P39" i="12" s="1"/>
  <c r="P22" i="12"/>
  <c r="P24" i="12" s="1"/>
  <c r="O202" i="22" l="1"/>
  <c r="O219" i="22" s="1"/>
  <c r="O221" i="22" s="1"/>
  <c r="O20" i="20" s="1"/>
  <c r="O116" i="23"/>
  <c r="O164" i="23" s="1"/>
  <c r="O219" i="24"/>
  <c r="O221" i="24" s="1"/>
  <c r="O30" i="20" s="1"/>
  <c r="O61" i="21"/>
  <c r="O114" i="21" s="1"/>
  <c r="O116" i="21" s="1"/>
  <c r="Q85" i="21"/>
  <c r="P102" i="21"/>
  <c r="P103" i="21" s="1"/>
  <c r="P92" i="21"/>
  <c r="P93" i="21" s="1"/>
  <c r="P102" i="23"/>
  <c r="P103" i="23" s="1"/>
  <c r="Q85" i="23"/>
  <c r="P92" i="23"/>
  <c r="P93" i="23" s="1"/>
  <c r="P40" i="22"/>
  <c r="P35" i="22"/>
  <c r="P28" i="22"/>
  <c r="P29" i="22" s="1"/>
  <c r="O205" i="22"/>
  <c r="O184" i="23"/>
  <c r="O191" i="23" s="1"/>
  <c r="O159" i="23"/>
  <c r="O161" i="23" s="1"/>
  <c r="O163" i="23" s="1"/>
  <c r="P185" i="21"/>
  <c r="P192" i="21" s="1"/>
  <c r="P197" i="21" s="1"/>
  <c r="P185" i="23"/>
  <c r="P192" i="23" s="1"/>
  <c r="P197" i="23" s="1"/>
  <c r="O184" i="24"/>
  <c r="O191" i="24" s="1"/>
  <c r="O204" i="24" s="1"/>
  <c r="O159" i="24"/>
  <c r="O161" i="24" s="1"/>
  <c r="O163" i="24" s="1"/>
  <c r="P141" i="21"/>
  <c r="P134" i="21"/>
  <c r="P135" i="21" s="1"/>
  <c r="P146" i="21"/>
  <c r="O116" i="22"/>
  <c r="P35" i="24"/>
  <c r="P28" i="24"/>
  <c r="P29" i="24" s="1"/>
  <c r="P40" i="24"/>
  <c r="P185" i="22"/>
  <c r="P192" i="22" s="1"/>
  <c r="P197" i="22" s="1"/>
  <c r="O184" i="22"/>
  <c r="O191" i="22" s="1"/>
  <c r="O204" i="22" s="1"/>
  <c r="O159" i="22"/>
  <c r="O161" i="22" s="1"/>
  <c r="P39" i="24"/>
  <c r="P92" i="22"/>
  <c r="P93" i="22" s="1"/>
  <c r="Q85" i="22"/>
  <c r="P102" i="22"/>
  <c r="P103" i="22" s="1"/>
  <c r="P35" i="21"/>
  <c r="P28" i="21"/>
  <c r="P29" i="21" s="1"/>
  <c r="P40" i="21"/>
  <c r="P134" i="22"/>
  <c r="P135" i="22" s="1"/>
  <c r="P146" i="22"/>
  <c r="P141" i="22"/>
  <c r="P141" i="24"/>
  <c r="P134" i="24"/>
  <c r="P135" i="24" s="1"/>
  <c r="P146" i="24"/>
  <c r="O116" i="24"/>
  <c r="O202" i="21"/>
  <c r="O219" i="21" s="1"/>
  <c r="O221" i="21" s="1"/>
  <c r="O10" i="20" s="1"/>
  <c r="P40" i="23"/>
  <c r="P35" i="23"/>
  <c r="P28" i="23"/>
  <c r="P29" i="23" s="1"/>
  <c r="P185" i="24"/>
  <c r="P192" i="24" s="1"/>
  <c r="P197" i="24" s="1"/>
  <c r="P141" i="23"/>
  <c r="P134" i="23"/>
  <c r="P135" i="23" s="1"/>
  <c r="P146" i="23"/>
  <c r="O202" i="23"/>
  <c r="O219" i="23" s="1"/>
  <c r="O221" i="23" s="1"/>
  <c r="O25" i="20" s="1"/>
  <c r="O205" i="24"/>
  <c r="O184" i="21"/>
  <c r="O191" i="21" s="1"/>
  <c r="O204" i="21" s="1"/>
  <c r="O206" i="21" s="1"/>
  <c r="O159" i="21"/>
  <c r="O161" i="21" s="1"/>
  <c r="O163" i="21" s="1"/>
  <c r="P102" i="24"/>
  <c r="P103" i="24" s="1"/>
  <c r="P92" i="24"/>
  <c r="P93" i="24" s="1"/>
  <c r="Q85" i="24"/>
  <c r="N221" i="12"/>
  <c r="N15" i="20" s="1"/>
  <c r="N166" i="12"/>
  <c r="O115" i="12"/>
  <c r="O160" i="12"/>
  <c r="O205" i="12"/>
  <c r="O157" i="12"/>
  <c r="O190" i="12"/>
  <c r="O200" i="12" s="1"/>
  <c r="O202" i="12" s="1"/>
  <c r="P87" i="12"/>
  <c r="P88" i="12" s="1"/>
  <c r="P106" i="12"/>
  <c r="P185" i="12" s="1"/>
  <c r="P192" i="12" s="1"/>
  <c r="P197" i="12" s="1"/>
  <c r="P134" i="12"/>
  <c r="P135" i="12" s="1"/>
  <c r="P182" i="12" s="1"/>
  <c r="P146" i="12"/>
  <c r="P141" i="12"/>
  <c r="P28" i="12"/>
  <c r="P29" i="12" s="1"/>
  <c r="P35" i="12"/>
  <c r="P40" i="12"/>
  <c r="O206" i="24" l="1"/>
  <c r="O206" i="22"/>
  <c r="P155" i="24"/>
  <c r="P142" i="24"/>
  <c r="P143" i="24" s="1"/>
  <c r="P182" i="24"/>
  <c r="P189" i="24" s="1"/>
  <c r="P196" i="24" s="1"/>
  <c r="P198" i="24" s="1"/>
  <c r="P214" i="24" s="1"/>
  <c r="P216" i="24" s="1"/>
  <c r="P29" i="20" s="1"/>
  <c r="P182" i="21"/>
  <c r="P189" i="21" s="1"/>
  <c r="P196" i="21" s="1"/>
  <c r="P198" i="21" s="1"/>
  <c r="P214" i="21" s="1"/>
  <c r="P216" i="21" s="1"/>
  <c r="P9" i="20" s="1"/>
  <c r="P142" i="21"/>
  <c r="P143" i="21" s="1"/>
  <c r="P155" i="21"/>
  <c r="O163" i="22"/>
  <c r="P155" i="22"/>
  <c r="P182" i="22"/>
  <c r="P189" i="22" s="1"/>
  <c r="P196" i="22" s="1"/>
  <c r="P198" i="22" s="1"/>
  <c r="P214" i="22" s="1"/>
  <c r="P216" i="22" s="1"/>
  <c r="P19" i="20" s="1"/>
  <c r="P142" i="22"/>
  <c r="P143" i="22" s="1"/>
  <c r="Q78" i="22"/>
  <c r="Q73" i="22"/>
  <c r="Q75" i="22" s="1"/>
  <c r="Q90" i="22"/>
  <c r="P170" i="21"/>
  <c r="P173" i="21" s="1"/>
  <c r="P98" i="21"/>
  <c r="P99" i="21" s="1"/>
  <c r="P107" i="21" s="1"/>
  <c r="P170" i="22"/>
  <c r="P173" i="22" s="1"/>
  <c r="P98" i="22"/>
  <c r="P99" i="22" s="1"/>
  <c r="P107" i="22" s="1"/>
  <c r="P51" i="22"/>
  <c r="P36" i="22"/>
  <c r="P37" i="22" s="1"/>
  <c r="Q73" i="21"/>
  <c r="Q75" i="21" s="1"/>
  <c r="Q78" i="21"/>
  <c r="Q90" i="21"/>
  <c r="Q78" i="24"/>
  <c r="Q73" i="24"/>
  <c r="Q75" i="24" s="1"/>
  <c r="Q90" i="24"/>
  <c r="P170" i="24"/>
  <c r="P173" i="24" s="1"/>
  <c r="P98" i="24"/>
  <c r="P99" i="24" s="1"/>
  <c r="P107" i="24" s="1"/>
  <c r="P142" i="23"/>
  <c r="P143" i="23" s="1"/>
  <c r="P155" i="23"/>
  <c r="P182" i="23"/>
  <c r="P189" i="23" s="1"/>
  <c r="P196" i="23" s="1"/>
  <c r="P198" i="23" s="1"/>
  <c r="P214" i="23" s="1"/>
  <c r="P216" i="23" s="1"/>
  <c r="P24" i="20" s="1"/>
  <c r="O164" i="24"/>
  <c r="O165" i="24" s="1"/>
  <c r="P51" i="24"/>
  <c r="P36" i="24"/>
  <c r="P37" i="24" s="1"/>
  <c r="O166" i="23"/>
  <c r="O165" i="23"/>
  <c r="P36" i="21"/>
  <c r="P37" i="21" s="1"/>
  <c r="P51" i="21"/>
  <c r="P98" i="23"/>
  <c r="P99" i="23" s="1"/>
  <c r="P107" i="23" s="1"/>
  <c r="P170" i="23"/>
  <c r="P173" i="23" s="1"/>
  <c r="Q73" i="23"/>
  <c r="Q75" i="23" s="1"/>
  <c r="Q90" i="23"/>
  <c r="Q78" i="23"/>
  <c r="P51" i="23"/>
  <c r="P36" i="23"/>
  <c r="P37" i="23" s="1"/>
  <c r="O164" i="21"/>
  <c r="O165" i="21" s="1"/>
  <c r="O164" i="22"/>
  <c r="O204" i="23"/>
  <c r="O206" i="23" s="1"/>
  <c r="O159" i="12"/>
  <c r="O161" i="12" s="1"/>
  <c r="O163" i="12" s="1"/>
  <c r="O184" i="12"/>
  <c r="O191" i="12" s="1"/>
  <c r="Q85" i="12"/>
  <c r="P92" i="12"/>
  <c r="P93" i="12" s="1"/>
  <c r="P102" i="12"/>
  <c r="P103" i="12" s="1"/>
  <c r="P155" i="12"/>
  <c r="P189" i="12" s="1"/>
  <c r="P196" i="12" s="1"/>
  <c r="P142" i="12"/>
  <c r="P143" i="12" s="1"/>
  <c r="P51" i="12"/>
  <c r="P36" i="12"/>
  <c r="P37" i="12" s="1"/>
  <c r="O166" i="24" l="1"/>
  <c r="P41" i="21"/>
  <c r="P42" i="21" s="1"/>
  <c r="Q34" i="21"/>
  <c r="Q79" i="23"/>
  <c r="Q80" i="23" s="1"/>
  <c r="Q86" i="23"/>
  <c r="Q91" i="23" s="1"/>
  <c r="P41" i="24"/>
  <c r="P42" i="24" s="1"/>
  <c r="Q34" i="24"/>
  <c r="Q86" i="24"/>
  <c r="Q91" i="24" s="1"/>
  <c r="Q79" i="24"/>
  <c r="Q80" i="24" s="1"/>
  <c r="P147" i="21"/>
  <c r="P148" i="21" s="1"/>
  <c r="P152" i="21" s="1"/>
  <c r="P153" i="21" s="1"/>
  <c r="Q140" i="21"/>
  <c r="Q86" i="22"/>
  <c r="Q91" i="22" s="1"/>
  <c r="Q79" i="22"/>
  <c r="Q80" i="22" s="1"/>
  <c r="O166" i="22"/>
  <c r="O165" i="22"/>
  <c r="P147" i="23"/>
  <c r="P148" i="23" s="1"/>
  <c r="P152" i="23" s="1"/>
  <c r="P153" i="23" s="1"/>
  <c r="Q140" i="23"/>
  <c r="P147" i="22"/>
  <c r="P148" i="22" s="1"/>
  <c r="P152" i="22" s="1"/>
  <c r="P153" i="22" s="1"/>
  <c r="Q140" i="22"/>
  <c r="P147" i="24"/>
  <c r="P148" i="24" s="1"/>
  <c r="P152" i="24" s="1"/>
  <c r="P153" i="24" s="1"/>
  <c r="Q140" i="24"/>
  <c r="Q34" i="22"/>
  <c r="P41" i="22"/>
  <c r="P42" i="22" s="1"/>
  <c r="P186" i="22"/>
  <c r="P193" i="22" s="1"/>
  <c r="P201" i="22" s="1"/>
  <c r="P108" i="22"/>
  <c r="P41" i="23"/>
  <c r="P42" i="23" s="1"/>
  <c r="Q34" i="23"/>
  <c r="P186" i="21"/>
  <c r="P193" i="21" s="1"/>
  <c r="P201" i="21" s="1"/>
  <c r="P108" i="21"/>
  <c r="P186" i="23"/>
  <c r="P193" i="23" s="1"/>
  <c r="P201" i="23" s="1"/>
  <c r="P108" i="23"/>
  <c r="P186" i="24"/>
  <c r="P193" i="24" s="1"/>
  <c r="P201" i="24" s="1"/>
  <c r="P108" i="24"/>
  <c r="Q79" i="21"/>
  <c r="Q80" i="21" s="1"/>
  <c r="Q86" i="21"/>
  <c r="O166" i="21"/>
  <c r="P98" i="12"/>
  <c r="P99" i="12" s="1"/>
  <c r="P107" i="12" s="1"/>
  <c r="P170" i="12"/>
  <c r="P173" i="12" s="1"/>
  <c r="O198" i="12"/>
  <c r="O204" i="12"/>
  <c r="O206" i="12" s="1"/>
  <c r="O114" i="12"/>
  <c r="O116" i="12" s="1"/>
  <c r="Q73" i="12"/>
  <c r="Q75" i="12" s="1"/>
  <c r="Q90" i="12"/>
  <c r="Q78" i="12"/>
  <c r="P147" i="12"/>
  <c r="P148" i="12" s="1"/>
  <c r="P152" i="12" s="1"/>
  <c r="P153" i="12" s="1"/>
  <c r="P183" i="12" s="1"/>
  <c r="Q140" i="12"/>
  <c r="Q34" i="12"/>
  <c r="P41" i="12"/>
  <c r="P42" i="12" s="1"/>
  <c r="Q106" i="22" l="1"/>
  <c r="Q87" i="22"/>
  <c r="Q88" i="22" s="1"/>
  <c r="Q22" i="22"/>
  <c r="Q24" i="22" s="1"/>
  <c r="Q27" i="22"/>
  <c r="Q39" i="22" s="1"/>
  <c r="P183" i="23"/>
  <c r="P190" i="23" s="1"/>
  <c r="P200" i="23" s="1"/>
  <c r="P202" i="23" s="1"/>
  <c r="P219" i="23" s="1"/>
  <c r="P221" i="23" s="1"/>
  <c r="P25" i="20" s="1"/>
  <c r="P156" i="23"/>
  <c r="P157" i="23" s="1"/>
  <c r="P187" i="24"/>
  <c r="P194" i="24" s="1"/>
  <c r="P205" i="24" s="1"/>
  <c r="P115" i="24"/>
  <c r="P160" i="24"/>
  <c r="Q145" i="24"/>
  <c r="Q133" i="24"/>
  <c r="Q128" i="24"/>
  <c r="Q130" i="24" s="1"/>
  <c r="Q22" i="24"/>
  <c r="Q24" i="24" s="1"/>
  <c r="Q27" i="24"/>
  <c r="P183" i="24"/>
  <c r="P190" i="24" s="1"/>
  <c r="P200" i="24" s="1"/>
  <c r="P202" i="24" s="1"/>
  <c r="P219" i="24" s="1"/>
  <c r="P221" i="24" s="1"/>
  <c r="P30" i="20" s="1"/>
  <c r="P156" i="24"/>
  <c r="P157" i="24" s="1"/>
  <c r="P169" i="24"/>
  <c r="P172" i="24" s="1"/>
  <c r="P174" i="24" s="1"/>
  <c r="P176" i="24" s="1"/>
  <c r="P178" i="24" s="1"/>
  <c r="P28" i="20" s="1"/>
  <c r="P47" i="24"/>
  <c r="P48" i="24" s="1"/>
  <c r="P52" i="24" s="1"/>
  <c r="P53" i="24" s="1"/>
  <c r="P61" i="24" s="1"/>
  <c r="P114" i="24" s="1"/>
  <c r="Q128" i="22"/>
  <c r="Q130" i="22" s="1"/>
  <c r="Q145" i="22"/>
  <c r="Q133" i="22"/>
  <c r="P169" i="23"/>
  <c r="P172" i="23" s="1"/>
  <c r="P174" i="23" s="1"/>
  <c r="P176" i="23" s="1"/>
  <c r="P178" i="23" s="1"/>
  <c r="P23" i="20" s="1"/>
  <c r="P47" i="23"/>
  <c r="P48" i="23" s="1"/>
  <c r="P52" i="23" s="1"/>
  <c r="P53" i="23" s="1"/>
  <c r="P61" i="23" s="1"/>
  <c r="P114" i="23" s="1"/>
  <c r="P156" i="22"/>
  <c r="P157" i="22" s="1"/>
  <c r="P183" i="22"/>
  <c r="P190" i="22" s="1"/>
  <c r="P200" i="22" s="1"/>
  <c r="P202" i="22" s="1"/>
  <c r="P219" i="22" s="1"/>
  <c r="P221" i="22" s="1"/>
  <c r="P20" i="20" s="1"/>
  <c r="P115" i="23"/>
  <c r="P160" i="23"/>
  <c r="P187" i="23"/>
  <c r="P194" i="23" s="1"/>
  <c r="P205" i="23" s="1"/>
  <c r="Q87" i="23"/>
  <c r="Q88" i="23" s="1"/>
  <c r="Q106" i="23"/>
  <c r="P115" i="22"/>
  <c r="P187" i="22"/>
  <c r="P194" i="22" s="1"/>
  <c r="P205" i="22" s="1"/>
  <c r="P160" i="22"/>
  <c r="Q128" i="21"/>
  <c r="Q130" i="21" s="1"/>
  <c r="Q145" i="21"/>
  <c r="Q133" i="21"/>
  <c r="Q106" i="21"/>
  <c r="Q87" i="21"/>
  <c r="Q88" i="21" s="1"/>
  <c r="P115" i="21"/>
  <c r="P160" i="21"/>
  <c r="P187" i="21"/>
  <c r="P194" i="21" s="1"/>
  <c r="P205" i="21" s="1"/>
  <c r="Q106" i="24"/>
  <c r="Q87" i="24"/>
  <c r="Q88" i="24" s="1"/>
  <c r="P183" i="21"/>
  <c r="P190" i="21" s="1"/>
  <c r="P200" i="21" s="1"/>
  <c r="P202" i="21" s="1"/>
  <c r="P219" i="21" s="1"/>
  <c r="P221" i="21" s="1"/>
  <c r="P10" i="20" s="1"/>
  <c r="P156" i="21"/>
  <c r="P157" i="21" s="1"/>
  <c r="Q27" i="21"/>
  <c r="Q22" i="21"/>
  <c r="Q24" i="21" s="1"/>
  <c r="Q22" i="23"/>
  <c r="Q24" i="23" s="1"/>
  <c r="Q27" i="23"/>
  <c r="Q91" i="21"/>
  <c r="P169" i="22"/>
  <c r="P172" i="22" s="1"/>
  <c r="P174" i="22" s="1"/>
  <c r="P176" i="22" s="1"/>
  <c r="P178" i="22" s="1"/>
  <c r="P18" i="20" s="1"/>
  <c r="P47" i="22"/>
  <c r="P48" i="22" s="1"/>
  <c r="P52" i="22" s="1"/>
  <c r="P53" i="22" s="1"/>
  <c r="P61" i="22" s="1"/>
  <c r="P114" i="22" s="1"/>
  <c r="Q145" i="23"/>
  <c r="Q133" i="23"/>
  <c r="Q128" i="23"/>
  <c r="Q130" i="23" s="1"/>
  <c r="P47" i="21"/>
  <c r="P48" i="21" s="1"/>
  <c r="P52" i="21" s="1"/>
  <c r="P53" i="21" s="1"/>
  <c r="P61" i="21" s="1"/>
  <c r="P114" i="21" s="1"/>
  <c r="P169" i="21"/>
  <c r="P172" i="21" s="1"/>
  <c r="P174" i="21" s="1"/>
  <c r="P176" i="21" s="1"/>
  <c r="P178" i="21" s="1"/>
  <c r="P8" i="20" s="1"/>
  <c r="O219" i="12"/>
  <c r="O221" i="12" s="1"/>
  <c r="O15" i="20" s="1"/>
  <c r="O214" i="12"/>
  <c r="O216" i="12" s="1"/>
  <c r="O14" i="20" s="1"/>
  <c r="P47" i="12"/>
  <c r="P48" i="12" s="1"/>
  <c r="P169" i="12"/>
  <c r="P172" i="12" s="1"/>
  <c r="P174" i="12" s="1"/>
  <c r="P176" i="12" s="1"/>
  <c r="P178" i="12" s="1"/>
  <c r="P13" i="20" s="1"/>
  <c r="P108" i="12"/>
  <c r="P187" i="12" s="1"/>
  <c r="P194" i="12" s="1"/>
  <c r="P186" i="12"/>
  <c r="P193" i="12" s="1"/>
  <c r="P201" i="12" s="1"/>
  <c r="O164" i="12"/>
  <c r="O166" i="12" s="1"/>
  <c r="Q86" i="12"/>
  <c r="Q91" i="12" s="1"/>
  <c r="Q79" i="12"/>
  <c r="Q80" i="12" s="1"/>
  <c r="Q133" i="12"/>
  <c r="Q145" i="12"/>
  <c r="Q128" i="12"/>
  <c r="Q130" i="12" s="1"/>
  <c r="P156" i="12"/>
  <c r="Q27" i="12"/>
  <c r="Q39" i="12" s="1"/>
  <c r="Q22" i="12"/>
  <c r="Q24" i="12" s="1"/>
  <c r="P116" i="24" l="1"/>
  <c r="P164" i="24" s="1"/>
  <c r="P116" i="22"/>
  <c r="P164" i="22" s="1"/>
  <c r="Q92" i="21"/>
  <c r="Q93" i="21" s="1"/>
  <c r="R85" i="21"/>
  <c r="Q102" i="21"/>
  <c r="Q103" i="21" s="1"/>
  <c r="Q39" i="23"/>
  <c r="Q40" i="23"/>
  <c r="Q35" i="23"/>
  <c r="Q28" i="23"/>
  <c r="Q29" i="23" s="1"/>
  <c r="Q146" i="21"/>
  <c r="Q134" i="21"/>
  <c r="Q135" i="21" s="1"/>
  <c r="Q141" i="21"/>
  <c r="P116" i="23"/>
  <c r="Q39" i="24"/>
  <c r="Q28" i="21"/>
  <c r="Q29" i="21" s="1"/>
  <c r="Q35" i="21"/>
  <c r="Q40" i="21"/>
  <c r="Q146" i="22"/>
  <c r="Q141" i="22"/>
  <c r="Q134" i="22"/>
  <c r="Q135" i="22" s="1"/>
  <c r="Q40" i="24"/>
  <c r="Q35" i="24"/>
  <c r="Q28" i="24"/>
  <c r="Q29" i="24" s="1"/>
  <c r="P184" i="23"/>
  <c r="P191" i="23" s="1"/>
  <c r="P204" i="23" s="1"/>
  <c r="P206" i="23" s="1"/>
  <c r="P159" i="23"/>
  <c r="P161" i="23" s="1"/>
  <c r="P163" i="23" s="1"/>
  <c r="Q39" i="21"/>
  <c r="P116" i="21"/>
  <c r="P184" i="22"/>
  <c r="P191" i="22" s="1"/>
  <c r="P204" i="22" s="1"/>
  <c r="P206" i="22" s="1"/>
  <c r="P159" i="22"/>
  <c r="P161" i="22" s="1"/>
  <c r="P163" i="22" s="1"/>
  <c r="Q146" i="24"/>
  <c r="Q141" i="24"/>
  <c r="Q134" i="24"/>
  <c r="Q135" i="24" s="1"/>
  <c r="Q185" i="21"/>
  <c r="Q192" i="21" s="1"/>
  <c r="Q197" i="21" s="1"/>
  <c r="Q185" i="23"/>
  <c r="Q192" i="23" s="1"/>
  <c r="Q197" i="23" s="1"/>
  <c r="P184" i="24"/>
  <c r="P191" i="24" s="1"/>
  <c r="P204" i="24" s="1"/>
  <c r="P206" i="24" s="1"/>
  <c r="P159" i="24"/>
  <c r="P161" i="24" s="1"/>
  <c r="P163" i="24" s="1"/>
  <c r="Q35" i="22"/>
  <c r="Q40" i="22"/>
  <c r="Q28" i="22"/>
  <c r="Q29" i="22" s="1"/>
  <c r="Q102" i="24"/>
  <c r="Q103" i="24" s="1"/>
  <c r="Q92" i="24"/>
  <c r="Q93" i="24" s="1"/>
  <c r="R85" i="24"/>
  <c r="Q102" i="23"/>
  <c r="Q103" i="23" s="1"/>
  <c r="R85" i="23"/>
  <c r="Q92" i="23"/>
  <c r="Q93" i="23" s="1"/>
  <c r="R85" i="22"/>
  <c r="Q102" i="22"/>
  <c r="Q103" i="22" s="1"/>
  <c r="Q92" i="22"/>
  <c r="Q93" i="22" s="1"/>
  <c r="P159" i="21"/>
  <c r="P161" i="21" s="1"/>
  <c r="P163" i="21" s="1"/>
  <c r="P184" i="21"/>
  <c r="P191" i="21" s="1"/>
  <c r="P204" i="21" s="1"/>
  <c r="P206" i="21" s="1"/>
  <c r="Q146" i="23"/>
  <c r="Q141" i="23"/>
  <c r="Q134" i="23"/>
  <c r="Q135" i="23" s="1"/>
  <c r="Q185" i="24"/>
  <c r="Q192" i="24" s="1"/>
  <c r="Q197" i="24" s="1"/>
  <c r="Q185" i="22"/>
  <c r="Q192" i="22" s="1"/>
  <c r="Q197" i="22" s="1"/>
  <c r="P52" i="12"/>
  <c r="P53" i="12" s="1"/>
  <c r="P61" i="12" s="1"/>
  <c r="P160" i="12"/>
  <c r="P115" i="12"/>
  <c r="P205" i="12"/>
  <c r="P157" i="12"/>
  <c r="P190" i="12"/>
  <c r="P200" i="12" s="1"/>
  <c r="O165" i="12"/>
  <c r="Q87" i="12"/>
  <c r="Q88" i="12" s="1"/>
  <c r="Q106" i="12"/>
  <c r="Q185" i="12" s="1"/>
  <c r="Q192" i="12" s="1"/>
  <c r="Q197" i="12" s="1"/>
  <c r="Q141" i="12"/>
  <c r="Q134" i="12"/>
  <c r="Q135" i="12" s="1"/>
  <c r="Q182" i="12" s="1"/>
  <c r="Q146" i="12"/>
  <c r="Q35" i="12"/>
  <c r="Q28" i="12"/>
  <c r="Q29" i="12" s="1"/>
  <c r="Q40" i="12"/>
  <c r="Q182" i="23" l="1"/>
  <c r="Q189" i="23" s="1"/>
  <c r="Q196" i="23" s="1"/>
  <c r="Q198" i="23" s="1"/>
  <c r="Q214" i="23" s="1"/>
  <c r="Q216" i="23" s="1"/>
  <c r="Q24" i="20" s="1"/>
  <c r="Q142" i="23"/>
  <c r="Q143" i="23" s="1"/>
  <c r="Q155" i="23"/>
  <c r="P166" i="22"/>
  <c r="P165" i="22"/>
  <c r="Q182" i="21"/>
  <c r="Q189" i="21" s="1"/>
  <c r="Q196" i="21" s="1"/>
  <c r="Q198" i="21" s="1"/>
  <c r="Q214" i="21" s="1"/>
  <c r="Q216" i="21" s="1"/>
  <c r="Q9" i="20" s="1"/>
  <c r="Q142" i="21"/>
  <c r="Q143" i="21" s="1"/>
  <c r="Q155" i="21"/>
  <c r="Q51" i="24"/>
  <c r="Q36" i="24"/>
  <c r="Q37" i="24" s="1"/>
  <c r="Q170" i="21"/>
  <c r="Q173" i="21" s="1"/>
  <c r="Q98" i="21"/>
  <c r="Q99" i="21" s="1"/>
  <c r="Q107" i="21" s="1"/>
  <c r="Q142" i="22"/>
  <c r="Q143" i="22" s="1"/>
  <c r="Q182" i="22"/>
  <c r="Q189" i="22" s="1"/>
  <c r="Q196" i="22" s="1"/>
  <c r="Q198" i="22" s="1"/>
  <c r="Q214" i="22" s="1"/>
  <c r="Q216" i="22" s="1"/>
  <c r="Q19" i="20" s="1"/>
  <c r="Q155" i="22"/>
  <c r="R78" i="22"/>
  <c r="R90" i="22"/>
  <c r="R73" i="22"/>
  <c r="R75" i="22" s="1"/>
  <c r="Q36" i="22"/>
  <c r="Q37" i="22" s="1"/>
  <c r="Q51" i="22"/>
  <c r="Q170" i="23"/>
  <c r="Q173" i="23" s="1"/>
  <c r="Q98" i="23"/>
  <c r="Q99" i="23" s="1"/>
  <c r="Q107" i="23" s="1"/>
  <c r="Q36" i="23"/>
  <c r="Q37" i="23" s="1"/>
  <c r="Q51" i="23"/>
  <c r="R90" i="23"/>
  <c r="R78" i="23"/>
  <c r="R73" i="23"/>
  <c r="R75" i="23" s="1"/>
  <c r="P164" i="21"/>
  <c r="P166" i="21" s="1"/>
  <c r="Q182" i="24"/>
  <c r="Q189" i="24" s="1"/>
  <c r="Q196" i="24" s="1"/>
  <c r="Q198" i="24" s="1"/>
  <c r="Q214" i="24" s="1"/>
  <c r="Q216" i="24" s="1"/>
  <c r="Q29" i="20" s="1"/>
  <c r="Q142" i="24"/>
  <c r="Q143" i="24" s="1"/>
  <c r="Q155" i="24"/>
  <c r="Q51" i="21"/>
  <c r="Q36" i="21"/>
  <c r="Q37" i="21" s="1"/>
  <c r="P165" i="24"/>
  <c r="P166" i="24"/>
  <c r="R73" i="24"/>
  <c r="R75" i="24" s="1"/>
  <c r="R78" i="24"/>
  <c r="R90" i="24"/>
  <c r="Q170" i="24"/>
  <c r="Q173" i="24" s="1"/>
  <c r="Q98" i="24"/>
  <c r="Q99" i="24" s="1"/>
  <c r="Q107" i="24" s="1"/>
  <c r="P164" i="23"/>
  <c r="P165" i="23" s="1"/>
  <c r="R90" i="21"/>
  <c r="R78" i="21"/>
  <c r="R73" i="21"/>
  <c r="R75" i="21" s="1"/>
  <c r="Q98" i="22"/>
  <c r="Q99" i="22" s="1"/>
  <c r="Q107" i="22" s="1"/>
  <c r="Q170" i="22"/>
  <c r="Q173" i="22" s="1"/>
  <c r="P159" i="12"/>
  <c r="P161" i="12" s="1"/>
  <c r="P163" i="12" s="1"/>
  <c r="P184" i="12"/>
  <c r="P191" i="12" s="1"/>
  <c r="Q102" i="12"/>
  <c r="Q103" i="12" s="1"/>
  <c r="R85" i="12"/>
  <c r="Q92" i="12"/>
  <c r="Q155" i="12"/>
  <c r="Q189" i="12" s="1"/>
  <c r="Q196" i="12" s="1"/>
  <c r="Q198" i="12" s="1"/>
  <c r="Q142" i="12"/>
  <c r="Q143" i="12" s="1"/>
  <c r="Q51" i="12"/>
  <c r="Q36" i="12"/>
  <c r="Q37" i="12" s="1"/>
  <c r="R140" i="22" l="1"/>
  <c r="Q147" i="22"/>
  <c r="Q148" i="22" s="1"/>
  <c r="Q152" i="22" s="1"/>
  <c r="Q153" i="22" s="1"/>
  <c r="R34" i="24"/>
  <c r="Q41" i="24"/>
  <c r="Q42" i="24" s="1"/>
  <c r="R140" i="24"/>
  <c r="Q147" i="24"/>
  <c r="Q148" i="24" s="1"/>
  <c r="Q152" i="24" s="1"/>
  <c r="Q153" i="24" s="1"/>
  <c r="Q41" i="23"/>
  <c r="Q42" i="23" s="1"/>
  <c r="R34" i="23"/>
  <c r="R34" i="22"/>
  <c r="Q41" i="22"/>
  <c r="Q42" i="22" s="1"/>
  <c r="Q147" i="21"/>
  <c r="Q148" i="21" s="1"/>
  <c r="Q152" i="21" s="1"/>
  <c r="Q153" i="21" s="1"/>
  <c r="R140" i="21"/>
  <c r="Q186" i="23"/>
  <c r="Q193" i="23" s="1"/>
  <c r="Q201" i="23" s="1"/>
  <c r="Q108" i="23"/>
  <c r="R79" i="22"/>
  <c r="R80" i="22" s="1"/>
  <c r="R86" i="22"/>
  <c r="Q186" i="21"/>
  <c r="Q193" i="21" s="1"/>
  <c r="Q201" i="21" s="1"/>
  <c r="Q108" i="21"/>
  <c r="Q186" i="22"/>
  <c r="Q193" i="22" s="1"/>
  <c r="Q201" i="22" s="1"/>
  <c r="Q108" i="22"/>
  <c r="Q41" i="21"/>
  <c r="Q42" i="21" s="1"/>
  <c r="R34" i="21"/>
  <c r="R79" i="23"/>
  <c r="R80" i="23" s="1"/>
  <c r="R86" i="23"/>
  <c r="R91" i="23" s="1"/>
  <c r="P166" i="23"/>
  <c r="R140" i="23"/>
  <c r="Q147" i="23"/>
  <c r="Q148" i="23" s="1"/>
  <c r="Q152" i="23" s="1"/>
  <c r="Q153" i="23" s="1"/>
  <c r="Q186" i="24"/>
  <c r="Q193" i="24" s="1"/>
  <c r="Q201" i="24" s="1"/>
  <c r="Q108" i="24"/>
  <c r="R86" i="21"/>
  <c r="R91" i="21" s="1"/>
  <c r="R79" i="21"/>
  <c r="R80" i="21" s="1"/>
  <c r="R86" i="24"/>
  <c r="R79" i="24"/>
  <c r="R80" i="24" s="1"/>
  <c r="P165" i="21"/>
  <c r="Q93" i="12"/>
  <c r="Q170" i="12" s="1"/>
  <c r="Q173" i="12" s="1"/>
  <c r="P198" i="12"/>
  <c r="P202" i="12"/>
  <c r="P204" i="12"/>
  <c r="P206" i="12" s="1"/>
  <c r="P114" i="12"/>
  <c r="P116" i="12" s="1"/>
  <c r="R78" i="12"/>
  <c r="R73" i="12"/>
  <c r="R75" i="12" s="1"/>
  <c r="R90" i="12"/>
  <c r="R140" i="12"/>
  <c r="Q147" i="12"/>
  <c r="Q148" i="12" s="1"/>
  <c r="Q152" i="12" s="1"/>
  <c r="Q153" i="12" s="1"/>
  <c r="Q183" i="12" s="1"/>
  <c r="Q41" i="12"/>
  <c r="Q42" i="12" s="1"/>
  <c r="R34" i="12"/>
  <c r="Q115" i="23" l="1"/>
  <c r="Q187" i="23"/>
  <c r="Q194" i="23" s="1"/>
  <c r="Q205" i="23" s="1"/>
  <c r="Q160" i="23"/>
  <c r="R27" i="23"/>
  <c r="R39" i="23" s="1"/>
  <c r="R22" i="23"/>
  <c r="R24" i="23" s="1"/>
  <c r="Q183" i="23"/>
  <c r="Q190" i="23" s="1"/>
  <c r="Q200" i="23" s="1"/>
  <c r="Q202" i="23" s="1"/>
  <c r="Q219" i="23" s="1"/>
  <c r="Q221" i="23" s="1"/>
  <c r="Q25" i="20" s="1"/>
  <c r="Q156" i="23"/>
  <c r="Q157" i="23" s="1"/>
  <c r="Q47" i="23"/>
  <c r="Q48" i="23" s="1"/>
  <c r="Q52" i="23" s="1"/>
  <c r="Q53" i="23" s="1"/>
  <c r="Q61" i="23" s="1"/>
  <c r="Q114" i="23" s="1"/>
  <c r="Q169" i="23"/>
  <c r="Q172" i="23" s="1"/>
  <c r="Q174" i="23" s="1"/>
  <c r="Q176" i="23" s="1"/>
  <c r="Q178" i="23" s="1"/>
  <c r="Q23" i="20" s="1"/>
  <c r="R91" i="24"/>
  <c r="R145" i="23"/>
  <c r="R128" i="23"/>
  <c r="R130" i="23" s="1"/>
  <c r="R133" i="23"/>
  <c r="Q187" i="22"/>
  <c r="Q194" i="22" s="1"/>
  <c r="Q205" i="22" s="1"/>
  <c r="Q115" i="22"/>
  <c r="Q160" i="22"/>
  <c r="Q183" i="24"/>
  <c r="Q190" i="24" s="1"/>
  <c r="Q200" i="24" s="1"/>
  <c r="Q202" i="24" s="1"/>
  <c r="Q219" i="24" s="1"/>
  <c r="Q221" i="24" s="1"/>
  <c r="Q30" i="20" s="1"/>
  <c r="Q156" i="24"/>
  <c r="Q157" i="24" s="1"/>
  <c r="R145" i="24"/>
  <c r="R133" i="24"/>
  <c r="R128" i="24"/>
  <c r="R130" i="24" s="1"/>
  <c r="R106" i="23"/>
  <c r="R87" i="23"/>
  <c r="R88" i="23" s="1"/>
  <c r="Q187" i="21"/>
  <c r="Q194" i="21" s="1"/>
  <c r="Q205" i="21" s="1"/>
  <c r="Q115" i="21"/>
  <c r="Q160" i="21"/>
  <c r="R145" i="21"/>
  <c r="R133" i="21"/>
  <c r="R128" i="21"/>
  <c r="R130" i="21" s="1"/>
  <c r="Q169" i="24"/>
  <c r="Q172" i="24" s="1"/>
  <c r="Q174" i="24" s="1"/>
  <c r="Q176" i="24" s="1"/>
  <c r="Q178" i="24" s="1"/>
  <c r="Q28" i="20" s="1"/>
  <c r="Q47" i="24"/>
  <c r="Q48" i="24" s="1"/>
  <c r="Q52" i="24" s="1"/>
  <c r="Q53" i="24" s="1"/>
  <c r="Q61" i="24" s="1"/>
  <c r="Q114" i="24" s="1"/>
  <c r="R87" i="21"/>
  <c r="R88" i="21" s="1"/>
  <c r="R106" i="21"/>
  <c r="Q183" i="21"/>
  <c r="Q190" i="21" s="1"/>
  <c r="Q200" i="21" s="1"/>
  <c r="Q202" i="21" s="1"/>
  <c r="Q219" i="21" s="1"/>
  <c r="Q221" i="21" s="1"/>
  <c r="Q10" i="20" s="1"/>
  <c r="Q156" i="21"/>
  <c r="Q157" i="21" s="1"/>
  <c r="R27" i="24"/>
  <c r="R39" i="24" s="1"/>
  <c r="R22" i="24"/>
  <c r="R24" i="24" s="1"/>
  <c r="R106" i="24"/>
  <c r="R87" i="24"/>
  <c r="R88" i="24" s="1"/>
  <c r="R27" i="21"/>
  <c r="R22" i="21"/>
  <c r="R24" i="21" s="1"/>
  <c r="R91" i="22"/>
  <c r="Q169" i="22"/>
  <c r="Q172" i="22" s="1"/>
  <c r="Q174" i="22" s="1"/>
  <c r="Q176" i="22" s="1"/>
  <c r="Q178" i="22" s="1"/>
  <c r="Q18" i="20" s="1"/>
  <c r="Q47" i="22"/>
  <c r="Q48" i="22" s="1"/>
  <c r="Q52" i="22" s="1"/>
  <c r="Q53" i="22" s="1"/>
  <c r="Q61" i="22" s="1"/>
  <c r="Q114" i="22" s="1"/>
  <c r="Q183" i="22"/>
  <c r="Q190" i="22" s="1"/>
  <c r="Q200" i="22" s="1"/>
  <c r="Q202" i="22" s="1"/>
  <c r="Q219" i="22" s="1"/>
  <c r="Q221" i="22" s="1"/>
  <c r="Q20" i="20" s="1"/>
  <c r="Q156" i="22"/>
  <c r="Q157" i="22" s="1"/>
  <c r="Q115" i="24"/>
  <c r="Q160" i="24"/>
  <c r="Q187" i="24"/>
  <c r="Q194" i="24" s="1"/>
  <c r="Q205" i="24" s="1"/>
  <c r="Q169" i="21"/>
  <c r="Q172" i="21" s="1"/>
  <c r="Q174" i="21" s="1"/>
  <c r="Q176" i="21" s="1"/>
  <c r="Q178" i="21" s="1"/>
  <c r="Q8" i="20" s="1"/>
  <c r="Q47" i="21"/>
  <c r="Q48" i="21" s="1"/>
  <c r="Q52" i="21" s="1"/>
  <c r="Q53" i="21" s="1"/>
  <c r="Q61" i="21" s="1"/>
  <c r="Q114" i="21" s="1"/>
  <c r="R106" i="22"/>
  <c r="R87" i="22"/>
  <c r="R88" i="22" s="1"/>
  <c r="R27" i="22"/>
  <c r="R39" i="22" s="1"/>
  <c r="R22" i="22"/>
  <c r="R24" i="22" s="1"/>
  <c r="R145" i="22"/>
  <c r="R133" i="22"/>
  <c r="R128" i="22"/>
  <c r="R130" i="22" s="1"/>
  <c r="P219" i="12"/>
  <c r="P221" i="12" s="1"/>
  <c r="P15" i="20" s="1"/>
  <c r="P214" i="12"/>
  <c r="P216" i="12" s="1"/>
  <c r="P14" i="20" s="1"/>
  <c r="Q98" i="12"/>
  <c r="Q99" i="12" s="1"/>
  <c r="Q47" i="12"/>
  <c r="Q48" i="12" s="1"/>
  <c r="Q52" i="12" s="1"/>
  <c r="Q53" i="12" s="1"/>
  <c r="Q61" i="12" s="1"/>
  <c r="Q169" i="12"/>
  <c r="Q172" i="12" s="1"/>
  <c r="Q174" i="12" s="1"/>
  <c r="Q176" i="12" s="1"/>
  <c r="Q178" i="12" s="1"/>
  <c r="Q13" i="20" s="1"/>
  <c r="P164" i="12"/>
  <c r="P166" i="12" s="1"/>
  <c r="R86" i="12"/>
  <c r="R91" i="12" s="1"/>
  <c r="R79" i="12"/>
  <c r="R80" i="12" s="1"/>
  <c r="Q156" i="12"/>
  <c r="R145" i="12"/>
  <c r="R133" i="12"/>
  <c r="R128" i="12"/>
  <c r="R130" i="12" s="1"/>
  <c r="R27" i="12"/>
  <c r="R39" i="12" s="1"/>
  <c r="R22" i="12"/>
  <c r="R24" i="12" s="1"/>
  <c r="Q116" i="21" l="1"/>
  <c r="Q164" i="21" s="1"/>
  <c r="R102" i="24"/>
  <c r="R103" i="24" s="1"/>
  <c r="R92" i="24"/>
  <c r="R93" i="24" s="1"/>
  <c r="R102" i="22"/>
  <c r="R103" i="22" s="1"/>
  <c r="R92" i="22"/>
  <c r="R93" i="22" s="1"/>
  <c r="Q184" i="24"/>
  <c r="Q191" i="24" s="1"/>
  <c r="Q204" i="24" s="1"/>
  <c r="Q206" i="24" s="1"/>
  <c r="Q159" i="24"/>
  <c r="Q161" i="24" s="1"/>
  <c r="Q163" i="24" s="1"/>
  <c r="R40" i="23"/>
  <c r="R35" i="23"/>
  <c r="R28" i="23"/>
  <c r="R29" i="23" s="1"/>
  <c r="R185" i="23"/>
  <c r="R192" i="23" s="1"/>
  <c r="R92" i="21"/>
  <c r="R93" i="21" s="1"/>
  <c r="R102" i="21"/>
  <c r="R103" i="21" s="1"/>
  <c r="R185" i="24"/>
  <c r="R192" i="24" s="1"/>
  <c r="Q184" i="21"/>
  <c r="Q191" i="21" s="1"/>
  <c r="Q204" i="21" s="1"/>
  <c r="Q206" i="21" s="1"/>
  <c r="Q159" i="21"/>
  <c r="R146" i="21"/>
  <c r="R141" i="21"/>
  <c r="R134" i="21"/>
  <c r="R135" i="21" s="1"/>
  <c r="Q116" i="22"/>
  <c r="R134" i="23"/>
  <c r="R135" i="23" s="1"/>
  <c r="R146" i="23"/>
  <c r="R141" i="23"/>
  <c r="R146" i="22"/>
  <c r="R141" i="22"/>
  <c r="R134" i="22"/>
  <c r="R135" i="22" s="1"/>
  <c r="R146" i="24"/>
  <c r="R134" i="24"/>
  <c r="R135" i="24" s="1"/>
  <c r="R141" i="24"/>
  <c r="R35" i="24"/>
  <c r="R40" i="24"/>
  <c r="R28" i="24"/>
  <c r="R29" i="24" s="1"/>
  <c r="R40" i="22"/>
  <c r="R28" i="22"/>
  <c r="R29" i="22" s="1"/>
  <c r="R35" i="22"/>
  <c r="Q116" i="24"/>
  <c r="R35" i="21"/>
  <c r="R28" i="21"/>
  <c r="R29" i="21" s="1"/>
  <c r="R40" i="21"/>
  <c r="Q116" i="23"/>
  <c r="R185" i="22"/>
  <c r="R192" i="22" s="1"/>
  <c r="R102" i="23"/>
  <c r="R103" i="23" s="1"/>
  <c r="R92" i="23"/>
  <c r="R93" i="23" s="1"/>
  <c r="Q159" i="22"/>
  <c r="Q161" i="22" s="1"/>
  <c r="Q163" i="22" s="1"/>
  <c r="Q184" i="22"/>
  <c r="Q191" i="22" s="1"/>
  <c r="Q204" i="22" s="1"/>
  <c r="Q206" i="22" s="1"/>
  <c r="R39" i="21"/>
  <c r="R185" i="21"/>
  <c r="R192" i="21" s="1"/>
  <c r="Q161" i="21"/>
  <c r="Q163" i="21" s="1"/>
  <c r="Q184" i="23"/>
  <c r="Q191" i="23" s="1"/>
  <c r="Q204" i="23" s="1"/>
  <c r="Q206" i="23" s="1"/>
  <c r="Q159" i="23"/>
  <c r="Q161" i="23" s="1"/>
  <c r="Q163" i="23" s="1"/>
  <c r="Q107" i="12"/>
  <c r="Q157" i="12"/>
  <c r="Q190" i="12"/>
  <c r="Q200" i="12" s="1"/>
  <c r="P165" i="12"/>
  <c r="R106" i="12"/>
  <c r="R185" i="12" s="1"/>
  <c r="R192" i="12" s="1"/>
  <c r="R87" i="12"/>
  <c r="R88" i="12" s="1"/>
  <c r="R141" i="12"/>
  <c r="R146" i="12"/>
  <c r="R134" i="12"/>
  <c r="R135" i="12" s="1"/>
  <c r="R182" i="12" s="1"/>
  <c r="R35" i="12"/>
  <c r="R40" i="12"/>
  <c r="R28" i="12"/>
  <c r="R29" i="12" s="1"/>
  <c r="H116" i="21" l="1"/>
  <c r="H164" i="21" s="1"/>
  <c r="Q166" i="21"/>
  <c r="R36" i="21"/>
  <c r="R37" i="21" s="1"/>
  <c r="R41" i="21" s="1"/>
  <c r="R42" i="21" s="1"/>
  <c r="R51" i="21"/>
  <c r="R170" i="21"/>
  <c r="R173" i="21" s="1"/>
  <c r="R98" i="21"/>
  <c r="R99" i="21" s="1"/>
  <c r="R107" i="21" s="1"/>
  <c r="Q165" i="21"/>
  <c r="R155" i="23"/>
  <c r="R182" i="23"/>
  <c r="R189" i="23" s="1"/>
  <c r="R142" i="23"/>
  <c r="R143" i="23" s="1"/>
  <c r="R147" i="23" s="1"/>
  <c r="R148" i="23" s="1"/>
  <c r="R152" i="23" s="1"/>
  <c r="R153" i="23" s="1"/>
  <c r="R98" i="23"/>
  <c r="R99" i="23" s="1"/>
  <c r="R107" i="23" s="1"/>
  <c r="R170" i="23"/>
  <c r="R173" i="23" s="1"/>
  <c r="Q164" i="24"/>
  <c r="Q165" i="24" s="1"/>
  <c r="H116" i="24"/>
  <c r="H164" i="24" s="1"/>
  <c r="R197" i="23"/>
  <c r="H192" i="23"/>
  <c r="H197" i="23" s="1"/>
  <c r="R36" i="23"/>
  <c r="R37" i="23" s="1"/>
  <c r="R41" i="23" s="1"/>
  <c r="R42" i="23" s="1"/>
  <c r="R51" i="23"/>
  <c r="R170" i="22"/>
  <c r="R173" i="22" s="1"/>
  <c r="R98" i="22"/>
  <c r="R99" i="22" s="1"/>
  <c r="R107" i="22" s="1"/>
  <c r="R197" i="21"/>
  <c r="H192" i="21"/>
  <c r="H197" i="21" s="1"/>
  <c r="R36" i="22"/>
  <c r="R37" i="22" s="1"/>
  <c r="R41" i="22" s="1"/>
  <c r="R42" i="22" s="1"/>
  <c r="R51" i="22"/>
  <c r="R155" i="24"/>
  <c r="R182" i="24"/>
  <c r="R189" i="24" s="1"/>
  <c r="R142" i="24"/>
  <c r="R143" i="24" s="1"/>
  <c r="R147" i="24" s="1"/>
  <c r="R148" i="24" s="1"/>
  <c r="R152" i="24" s="1"/>
  <c r="R153" i="24" s="1"/>
  <c r="R197" i="22"/>
  <c r="H192" i="22"/>
  <c r="H197" i="22" s="1"/>
  <c r="Q164" i="22"/>
  <c r="Q166" i="22" s="1"/>
  <c r="H116" i="22"/>
  <c r="H164" i="22" s="1"/>
  <c r="R197" i="24"/>
  <c r="H192" i="24"/>
  <c r="H197" i="24" s="1"/>
  <c r="R170" i="24"/>
  <c r="R173" i="24" s="1"/>
  <c r="R98" i="24"/>
  <c r="R99" i="24" s="1"/>
  <c r="R107" i="24" s="1"/>
  <c r="Q164" i="23"/>
  <c r="Q165" i="23" s="1"/>
  <c r="H116" i="23"/>
  <c r="H164" i="23" s="1"/>
  <c r="R36" i="24"/>
  <c r="R37" i="24" s="1"/>
  <c r="R41" i="24" s="1"/>
  <c r="R42" i="24" s="1"/>
  <c r="R51" i="24"/>
  <c r="R142" i="22"/>
  <c r="R143" i="22" s="1"/>
  <c r="R147" i="22" s="1"/>
  <c r="R148" i="22" s="1"/>
  <c r="R152" i="22" s="1"/>
  <c r="R153" i="22" s="1"/>
  <c r="R155" i="22"/>
  <c r="R182" i="22"/>
  <c r="R189" i="22" s="1"/>
  <c r="R155" i="21"/>
  <c r="R182" i="21"/>
  <c r="R189" i="21" s="1"/>
  <c r="R142" i="21"/>
  <c r="R143" i="21" s="1"/>
  <c r="R147" i="21" s="1"/>
  <c r="R148" i="21" s="1"/>
  <c r="R152" i="21" s="1"/>
  <c r="R153" i="21" s="1"/>
  <c r="Q186" i="12"/>
  <c r="Q193" i="12" s="1"/>
  <c r="Q201" i="12" s="1"/>
  <c r="Q108" i="12"/>
  <c r="H192" i="12"/>
  <c r="H197" i="12" s="1"/>
  <c r="R197" i="12"/>
  <c r="Q159" i="12"/>
  <c r="Q184" i="12"/>
  <c r="Q191" i="12" s="1"/>
  <c r="R92" i="12"/>
  <c r="R93" i="12" s="1"/>
  <c r="R102" i="12"/>
  <c r="R103" i="12" s="1"/>
  <c r="R155" i="12"/>
  <c r="R189" i="12" s="1"/>
  <c r="R142" i="12"/>
  <c r="R143" i="12" s="1"/>
  <c r="R51" i="12"/>
  <c r="R36" i="12"/>
  <c r="R37" i="12" s="1"/>
  <c r="Q166" i="24" l="1"/>
  <c r="R156" i="21"/>
  <c r="R157" i="21" s="1"/>
  <c r="R183" i="21"/>
  <c r="R190" i="21" s="1"/>
  <c r="R156" i="22"/>
  <c r="R157" i="22" s="1"/>
  <c r="R183" i="22"/>
  <c r="R190" i="22" s="1"/>
  <c r="R169" i="23"/>
  <c r="R172" i="23" s="1"/>
  <c r="R174" i="23" s="1"/>
  <c r="R176" i="23" s="1"/>
  <c r="R178" i="23" s="1"/>
  <c r="R23" i="20" s="1"/>
  <c r="R47" i="23"/>
  <c r="R48" i="23" s="1"/>
  <c r="R52" i="23" s="1"/>
  <c r="R53" i="23" s="1"/>
  <c r="R196" i="24"/>
  <c r="R198" i="24" s="1"/>
  <c r="H189" i="24"/>
  <c r="H196" i="24" s="1"/>
  <c r="R186" i="21"/>
  <c r="R193" i="21" s="1"/>
  <c r="R108" i="21"/>
  <c r="R186" i="23"/>
  <c r="R193" i="23" s="1"/>
  <c r="R108" i="23"/>
  <c r="R156" i="23"/>
  <c r="R157" i="23" s="1"/>
  <c r="R183" i="23"/>
  <c r="R190" i="23" s="1"/>
  <c r="R156" i="24"/>
  <c r="R157" i="24" s="1"/>
  <c r="R183" i="24"/>
  <c r="R190" i="24" s="1"/>
  <c r="R169" i="21"/>
  <c r="R172" i="21" s="1"/>
  <c r="R174" i="21" s="1"/>
  <c r="R176" i="21" s="1"/>
  <c r="R178" i="21" s="1"/>
  <c r="R8" i="20" s="1"/>
  <c r="R47" i="21"/>
  <c r="R48" i="21" s="1"/>
  <c r="R52" i="21" s="1"/>
  <c r="R53" i="21" s="1"/>
  <c r="Q165" i="22"/>
  <c r="R196" i="23"/>
  <c r="R198" i="23" s="1"/>
  <c r="H189" i="23"/>
  <c r="H196" i="23" s="1"/>
  <c r="R169" i="22"/>
  <c r="R172" i="22" s="1"/>
  <c r="R174" i="22" s="1"/>
  <c r="R176" i="22" s="1"/>
  <c r="R178" i="22" s="1"/>
  <c r="R18" i="20" s="1"/>
  <c r="R47" i="22"/>
  <c r="R48" i="22" s="1"/>
  <c r="R52" i="22" s="1"/>
  <c r="R53" i="22" s="1"/>
  <c r="R186" i="24"/>
  <c r="R193" i="24" s="1"/>
  <c r="R108" i="24"/>
  <c r="R169" i="24"/>
  <c r="R172" i="24" s="1"/>
  <c r="R174" i="24" s="1"/>
  <c r="R176" i="24" s="1"/>
  <c r="R178" i="24" s="1"/>
  <c r="R28" i="20" s="1"/>
  <c r="R47" i="24"/>
  <c r="R48" i="24" s="1"/>
  <c r="R52" i="24" s="1"/>
  <c r="R53" i="24" s="1"/>
  <c r="R196" i="21"/>
  <c r="R198" i="21" s="1"/>
  <c r="H189" i="21"/>
  <c r="H196" i="21" s="1"/>
  <c r="R196" i="22"/>
  <c r="R198" i="22" s="1"/>
  <c r="H189" i="22"/>
  <c r="H196" i="22" s="1"/>
  <c r="R186" i="22"/>
  <c r="R193" i="22" s="1"/>
  <c r="R108" i="22"/>
  <c r="Q166" i="23"/>
  <c r="Q187" i="12"/>
  <c r="Q194" i="12" s="1"/>
  <c r="Q205" i="12" s="1"/>
  <c r="Q160" i="12"/>
  <c r="Q161" i="12" s="1"/>
  <c r="Q115" i="12"/>
  <c r="R98" i="12"/>
  <c r="R99" i="12" s="1"/>
  <c r="R107" i="12" s="1"/>
  <c r="R108" i="12" s="1"/>
  <c r="R187" i="12" s="1"/>
  <c r="R194" i="12" s="1"/>
  <c r="R170" i="12"/>
  <c r="R173" i="12" s="1"/>
  <c r="H189" i="12"/>
  <c r="H196" i="12" s="1"/>
  <c r="R196" i="12"/>
  <c r="Q202" i="12"/>
  <c r="Q204" i="12"/>
  <c r="Q114" i="12"/>
  <c r="R147" i="12"/>
  <c r="R148" i="12" s="1"/>
  <c r="R152" i="12" s="1"/>
  <c r="R153" i="12" s="1"/>
  <c r="R41" i="12"/>
  <c r="R42" i="12" s="1"/>
  <c r="R214" i="21" l="1"/>
  <c r="R216" i="21" s="1"/>
  <c r="H198" i="21"/>
  <c r="H214" i="21" s="1"/>
  <c r="R214" i="23"/>
  <c r="R216" i="23" s="1"/>
  <c r="H198" i="23"/>
  <c r="H214" i="23" s="1"/>
  <c r="R61" i="21"/>
  <c r="R114" i="21" s="1"/>
  <c r="H53" i="21"/>
  <c r="R184" i="24"/>
  <c r="R191" i="24" s="1"/>
  <c r="R159" i="24"/>
  <c r="H157" i="24"/>
  <c r="R201" i="23"/>
  <c r="H193" i="23"/>
  <c r="H201" i="23" s="1"/>
  <c r="R61" i="23"/>
  <c r="R114" i="23" s="1"/>
  <c r="H53" i="23"/>
  <c r="R61" i="24"/>
  <c r="R114" i="24" s="1"/>
  <c r="H53" i="24"/>
  <c r="R200" i="24"/>
  <c r="H190" i="24"/>
  <c r="H200" i="24" s="1"/>
  <c r="R201" i="22"/>
  <c r="H193" i="22"/>
  <c r="H201" i="22" s="1"/>
  <c r="R184" i="23"/>
  <c r="R191" i="23" s="1"/>
  <c r="R159" i="23"/>
  <c r="H157" i="23"/>
  <c r="R200" i="23"/>
  <c r="H190" i="23"/>
  <c r="H200" i="23" s="1"/>
  <c r="R160" i="21"/>
  <c r="R187" i="21"/>
  <c r="R194" i="21" s="1"/>
  <c r="R115" i="21"/>
  <c r="H108" i="21"/>
  <c r="R200" i="22"/>
  <c r="H190" i="22"/>
  <c r="H200" i="22" s="1"/>
  <c r="R214" i="24"/>
  <c r="R216" i="24" s="1"/>
  <c r="H198" i="24"/>
  <c r="H214" i="24" s="1"/>
  <c r="R160" i="24"/>
  <c r="R187" i="24"/>
  <c r="R194" i="24" s="1"/>
  <c r="R115" i="24"/>
  <c r="H108" i="24"/>
  <c r="R201" i="21"/>
  <c r="H193" i="21"/>
  <c r="H201" i="21" s="1"/>
  <c r="R159" i="22"/>
  <c r="R184" i="22"/>
  <c r="R191" i="22" s="1"/>
  <c r="H157" i="22"/>
  <c r="R201" i="24"/>
  <c r="H193" i="24"/>
  <c r="H201" i="24" s="1"/>
  <c r="R214" i="22"/>
  <c r="R216" i="22" s="1"/>
  <c r="H198" i="22"/>
  <c r="H214" i="22" s="1"/>
  <c r="R200" i="21"/>
  <c r="H190" i="21"/>
  <c r="H200" i="21" s="1"/>
  <c r="R160" i="22"/>
  <c r="R187" i="22"/>
  <c r="R194" i="22" s="1"/>
  <c r="R115" i="22"/>
  <c r="H108" i="22"/>
  <c r="R61" i="22"/>
  <c r="R114" i="22" s="1"/>
  <c r="H53" i="22"/>
  <c r="R187" i="23"/>
  <c r="R194" i="23" s="1"/>
  <c r="R115" i="23"/>
  <c r="R160" i="23"/>
  <c r="H108" i="23"/>
  <c r="R184" i="21"/>
  <c r="R191" i="21" s="1"/>
  <c r="R159" i="21"/>
  <c r="H157" i="21"/>
  <c r="Q219" i="12"/>
  <c r="Q221" i="12" s="1"/>
  <c r="Q15" i="20" s="1"/>
  <c r="Q214" i="12"/>
  <c r="Q216" i="12" s="1"/>
  <c r="Q14" i="20" s="1"/>
  <c r="R156" i="12"/>
  <c r="R157" i="12" s="1"/>
  <c r="R183" i="12"/>
  <c r="R190" i="12" s="1"/>
  <c r="Q206" i="12"/>
  <c r="Q163" i="12"/>
  <c r="R186" i="12"/>
  <c r="R193" i="12" s="1"/>
  <c r="H193" i="12" s="1"/>
  <c r="H201" i="12" s="1"/>
  <c r="Q116" i="12"/>
  <c r="Q164" i="12" s="1"/>
  <c r="R47" i="12"/>
  <c r="R48" i="12" s="1"/>
  <c r="R52" i="12" s="1"/>
  <c r="R53" i="12" s="1"/>
  <c r="R61" i="12" s="1"/>
  <c r="R169" i="12"/>
  <c r="R172" i="12" s="1"/>
  <c r="R174" i="12" s="1"/>
  <c r="R176" i="12" s="1"/>
  <c r="R178" i="12" s="1"/>
  <c r="R13" i="20" s="1"/>
  <c r="R160" i="12"/>
  <c r="R115" i="12"/>
  <c r="R205" i="12"/>
  <c r="H194" i="12"/>
  <c r="R161" i="23" l="1"/>
  <c r="R163" i="23" s="1"/>
  <c r="R165" i="23" s="1"/>
  <c r="F165" i="23" s="1"/>
  <c r="F17" i="9" s="1"/>
  <c r="R161" i="22"/>
  <c r="R163" i="22" s="1"/>
  <c r="R165" i="22" s="1"/>
  <c r="F165" i="22" s="1"/>
  <c r="F16" i="9" s="1"/>
  <c r="R204" i="22"/>
  <c r="H191" i="22"/>
  <c r="H204" i="22" s="1"/>
  <c r="H216" i="24"/>
  <c r="H29" i="20" s="1"/>
  <c r="R29" i="20"/>
  <c r="R204" i="24"/>
  <c r="H191" i="24"/>
  <c r="H204" i="24" s="1"/>
  <c r="R205" i="23"/>
  <c r="H194" i="23"/>
  <c r="H205" i="23" s="1"/>
  <c r="H159" i="23"/>
  <c r="H184" i="23"/>
  <c r="R202" i="21"/>
  <c r="H184" i="21"/>
  <c r="H159" i="21"/>
  <c r="H187" i="24"/>
  <c r="H115" i="24"/>
  <c r="H160" i="24"/>
  <c r="H160" i="21"/>
  <c r="H187" i="21"/>
  <c r="H115" i="21"/>
  <c r="R204" i="23"/>
  <c r="H191" i="23"/>
  <c r="H204" i="23" s="1"/>
  <c r="H115" i="22"/>
  <c r="H187" i="22"/>
  <c r="H160" i="22"/>
  <c r="H216" i="23"/>
  <c r="H24" i="20" s="1"/>
  <c r="R24" i="20"/>
  <c r="H216" i="22"/>
  <c r="H19" i="20" s="1"/>
  <c r="R19" i="20"/>
  <c r="R204" i="21"/>
  <c r="H191" i="21"/>
  <c r="H204" i="21" s="1"/>
  <c r="R202" i="24"/>
  <c r="R205" i="24"/>
  <c r="H194" i="24"/>
  <c r="H205" i="24" s="1"/>
  <c r="R205" i="21"/>
  <c r="H194" i="21"/>
  <c r="H205" i="21" s="1"/>
  <c r="R202" i="22"/>
  <c r="R202" i="23"/>
  <c r="H187" i="23"/>
  <c r="H160" i="23"/>
  <c r="H115" i="23"/>
  <c r="R205" i="22"/>
  <c r="H194" i="22"/>
  <c r="H205" i="22" s="1"/>
  <c r="H184" i="22"/>
  <c r="H159" i="22"/>
  <c r="R161" i="24"/>
  <c r="R161" i="21"/>
  <c r="H184" i="24"/>
  <c r="H159" i="24"/>
  <c r="H216" i="21"/>
  <c r="H9" i="20" s="1"/>
  <c r="R9" i="20"/>
  <c r="R114" i="12"/>
  <c r="Q166" i="12"/>
  <c r="R201" i="12"/>
  <c r="H116" i="12"/>
  <c r="H164" i="12" s="1"/>
  <c r="H190" i="12"/>
  <c r="H200" i="12" s="1"/>
  <c r="R200" i="12"/>
  <c r="H205" i="12"/>
  <c r="Q165" i="12"/>
  <c r="R159" i="12"/>
  <c r="R161" i="12" s="1"/>
  <c r="H161" i="12" s="1"/>
  <c r="H163" i="12" s="1"/>
  <c r="R184" i="12"/>
  <c r="R191" i="12" s="1"/>
  <c r="H161" i="22" l="1"/>
  <c r="H163" i="22" s="1"/>
  <c r="H161" i="23"/>
  <c r="H163" i="23" s="1"/>
  <c r="R206" i="21"/>
  <c r="H206" i="21" s="1"/>
  <c r="R206" i="22"/>
  <c r="H206" i="22" s="1"/>
  <c r="R206" i="24"/>
  <c r="H206" i="24" s="1"/>
  <c r="R206" i="23"/>
  <c r="H206" i="23" s="1"/>
  <c r="R219" i="22"/>
  <c r="R221" i="22" s="1"/>
  <c r="H202" i="22"/>
  <c r="H219" i="22" s="1"/>
  <c r="R219" i="21"/>
  <c r="R221" i="21" s="1"/>
  <c r="H202" i="21"/>
  <c r="H219" i="21" s="1"/>
  <c r="R219" i="24"/>
  <c r="R221" i="24" s="1"/>
  <c r="H202" i="24"/>
  <c r="H219" i="24" s="1"/>
  <c r="R163" i="21"/>
  <c r="R165" i="21" s="1"/>
  <c r="F165" i="21" s="1"/>
  <c r="F14" i="9" s="1"/>
  <c r="H161" i="21"/>
  <c r="H163" i="21" s="1"/>
  <c r="R163" i="24"/>
  <c r="R165" i="24" s="1"/>
  <c r="F165" i="24" s="1"/>
  <c r="F18" i="9" s="1"/>
  <c r="H161" i="24"/>
  <c r="H163" i="24" s="1"/>
  <c r="R219" i="23"/>
  <c r="R221" i="23" s="1"/>
  <c r="H202" i="23"/>
  <c r="H219" i="23" s="1"/>
  <c r="R163" i="12"/>
  <c r="R198" i="12"/>
  <c r="R202" i="12"/>
  <c r="R204" i="12"/>
  <c r="R206" i="12" s="1"/>
  <c r="H206" i="12" s="1"/>
  <c r="H191" i="12"/>
  <c r="R165" i="12" l="1"/>
  <c r="F165" i="12" s="1"/>
  <c r="F15" i="9" s="1"/>
  <c r="H221" i="23"/>
  <c r="H25" i="20" s="1"/>
  <c r="R25" i="20"/>
  <c r="H221" i="21"/>
  <c r="H10" i="20" s="1"/>
  <c r="R10" i="20"/>
  <c r="H221" i="24"/>
  <c r="H30" i="20" s="1"/>
  <c r="R30" i="20"/>
  <c r="H221" i="22"/>
  <c r="H20" i="20" s="1"/>
  <c r="R20" i="20"/>
  <c r="H202" i="12"/>
  <c r="R219" i="12"/>
  <c r="R221" i="12" s="1"/>
  <c r="R15" i="20" s="1"/>
  <c r="H198" i="12"/>
  <c r="R214" i="12"/>
  <c r="R216" i="12" s="1"/>
  <c r="R14" i="20" s="1"/>
  <c r="H204" i="12"/>
  <c r="H108" i="12"/>
  <c r="H187" i="12" s="1"/>
  <c r="H53" i="12"/>
  <c r="H157" i="12"/>
  <c r="H216" i="12" l="1"/>
  <c r="H14" i="20" s="1"/>
  <c r="H221" i="12"/>
  <c r="H15" i="20" s="1"/>
  <c r="H214" i="12"/>
  <c r="H219" i="12"/>
  <c r="H159" i="12"/>
  <c r="H184" i="12"/>
  <c r="H160" i="12"/>
  <c r="H115" i="12"/>
  <c r="F9" i="9" l="1"/>
  <c r="F2" i="24" s="1"/>
  <c r="F2" i="22" l="1"/>
  <c r="F2" i="23"/>
  <c r="F2" i="20"/>
  <c r="F2" i="21"/>
  <c r="C49" i="17"/>
  <c r="F2" i="9"/>
  <c r="F2" i="7"/>
  <c r="F2" i="16"/>
  <c r="F2" i="12"/>
  <c r="F2" i="8"/>
</calcChain>
</file>

<file path=xl/sharedStrings.xml><?xml version="1.0" encoding="utf-8"?>
<sst xmlns="http://schemas.openxmlformats.org/spreadsheetml/2006/main" count="1053" uniqueCount="435">
  <si>
    <t>Filename:</t>
  </si>
  <si>
    <t>Date:</t>
  </si>
  <si>
    <t>Error check status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</si>
  <si>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</si>
  <si>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</si>
  <si>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</si>
  <si>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</si>
  <si>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</si>
  <si>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</si>
  <si>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</si>
  <si>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</si>
  <si>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</si>
  <si>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</si>
  <si>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</si>
  <si>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</si>
  <si>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</si>
  <si>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</si>
  <si>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</si>
  <si>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</si>
  <si>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</si>
  <si>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</si>
  <si>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</si>
  <si>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</si>
  <si>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</si>
  <si>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</si>
  <si>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</si>
  <si>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</si>
  <si>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</si>
  <si>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</si>
  <si>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</si>
  <si>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</si>
  <si>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</si>
  <si>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</si>
  <si>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</si>
  <si>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</si>
  <si>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</si>
  <si>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</si>
  <si>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</si>
  <si>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</si>
  <si>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</si>
  <si>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</si>
  <si>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</si>
  <si>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</si>
  <si>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</si>
  <si>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</si>
  <si>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</si>
  <si>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</si>
  <si>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</si>
  <si>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</si>
  <si>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</si>
  <si>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</si>
  <si>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</si>
  <si>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</si>
  <si>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</si>
  <si>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</si>
  <si>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</si>
  <si>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</si>
  <si>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</si>
  <si>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</si>
  <si>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</si>
  <si>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</si>
  <si>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</si>
  <si>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</si>
  <si>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</si>
  <si>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</si>
  <si>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</si>
  <si>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Model documentation sheet</t>
  </si>
  <si>
    <t>Flags, part period factors (PPFs) and dates</t>
  </si>
  <si>
    <t>Explanation of different formatting types</t>
  </si>
  <si>
    <t>Table of contents</t>
  </si>
  <si>
    <t>Inputs - row format</t>
  </si>
  <si>
    <t>Error chks</t>
  </si>
  <si>
    <t>Constant</t>
  </si>
  <si>
    <t>Unit</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</si>
  <si>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</si>
  <si>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</si>
  <si>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</si>
  <si>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</si>
  <si>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</si>
  <si>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</si>
  <si>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</si>
  <si>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</si>
  <si>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</si>
  <si>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</si>
  <si>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</si>
  <si>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</si>
  <si>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</si>
  <si>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</si>
  <si>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£m</t>
  </si>
  <si>
    <t>NON CHANGEABLE INPUTS</t>
  </si>
  <si>
    <t>Model Tolerance</t>
  </si>
  <si>
    <t>Model Check Tolerance Level</t>
  </si>
  <si>
    <t>tolerance</t>
  </si>
  <si>
    <t>Total</t>
  </si>
  <si>
    <t>%</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</si>
  <si>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</si>
  <si>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</si>
  <si>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</si>
  <si>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</si>
  <si>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</si>
  <si>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</si>
  <si>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</si>
  <si>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</si>
  <si>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</si>
  <si>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</si>
  <si>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</si>
  <si>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</si>
  <si>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</si>
  <si>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</si>
  <si>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</si>
  <si>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</si>
  <si>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</si>
  <si>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</si>
  <si>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</si>
  <si>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</si>
  <si>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</si>
  <si>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</si>
  <si>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</si>
  <si>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</si>
  <si>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</si>
  <si>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</si>
  <si>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</si>
  <si>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</si>
  <si>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</si>
  <si>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</si>
  <si>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</si>
  <si>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</si>
  <si>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</si>
  <si>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</si>
  <si>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</si>
  <si>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</si>
  <si>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</si>
  <si>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</si>
  <si>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</si>
  <si>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</si>
  <si>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</si>
  <si>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</si>
  <si>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</si>
  <si>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</si>
  <si>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</si>
  <si>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</si>
  <si>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</si>
  <si>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</si>
  <si>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</si>
  <si>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</si>
  <si>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</si>
  <si>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</si>
  <si>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</si>
  <si>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Actual nominal revenue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</si>
  <si>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</si>
  <si>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</si>
  <si>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</si>
  <si>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</si>
  <si>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</si>
  <si>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</si>
  <si>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</si>
  <si>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RCV returns based on actual wedge</t>
  </si>
  <si>
    <t>Nominal return company should have received</t>
  </si>
  <si>
    <t>Revenue based on actual wedge</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</si>
  <si>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</si>
  <si>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</si>
  <si>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</si>
  <si>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</si>
  <si>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balance BEG</t>
  </si>
  <si>
    <t>True up Nominal RCV balance END</t>
  </si>
  <si>
    <t>True-up correctly calculates revenue adjustment</t>
  </si>
  <si>
    <t>CHECK SUMMARY</t>
  </si>
  <si>
    <t>Total Checks</t>
  </si>
  <si>
    <t xml:space="preserve">check </t>
  </si>
  <si>
    <t>[do not delete this row]</t>
  </si>
  <si>
    <t>[range start]</t>
  </si>
  <si>
    <t>[range ends]</t>
  </si>
  <si>
    <t>Track Tolerance Level</t>
  </si>
  <si>
    <t>Actual average RCV balance</t>
  </si>
  <si>
    <t>Forecast nominal return calculation has been amended to only calculate during the forecast period</t>
  </si>
  <si>
    <t>Nominal return company should have received calculation has been amended to only calculate during the forecast period</t>
  </si>
  <si>
    <t>True up nominal return calculation has been amended to only calculate during the forecast period</t>
  </si>
  <si>
    <t>Actual and True up nominal RCV inputs have been amended to be formula driven to equal Forecast nominal RCV.</t>
  </si>
  <si>
    <t>Changes since December 2017 version</t>
  </si>
  <si>
    <t>Label has been amended from 'Actual RCV balance' to 'Actual average RCV balance'.</t>
  </si>
  <si>
    <t>Changes since March 2018 version</t>
  </si>
  <si>
    <t>FINAL DETERMINATION ASSUMPTIONS</t>
  </si>
  <si>
    <t>RPI - final determination</t>
  </si>
  <si>
    <t>CPI(H) - final determination</t>
  </si>
  <si>
    <t>OUTTURN INFLATION</t>
  </si>
  <si>
    <t>RPI - outturn</t>
  </si>
  <si>
    <t>CPI(H) - outturn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</si>
  <si>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</si>
  <si>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</si>
  <si>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</si>
  <si>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</si>
  <si>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</si>
  <si>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</si>
  <si>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</si>
  <si>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</si>
  <si>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</si>
  <si>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</si>
  <si>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</si>
  <si>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</si>
  <si>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</si>
  <si>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</si>
  <si>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</si>
  <si>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</si>
  <si>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</si>
  <si>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</si>
  <si>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</si>
  <si>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</si>
  <si>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</si>
  <si>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</si>
  <si>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</si>
  <si>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</si>
  <si>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</si>
  <si>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</si>
  <si>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</si>
  <si>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</si>
  <si>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</si>
  <si>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</si>
  <si>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</si>
  <si>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</si>
  <si>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</si>
  <si>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</si>
  <si>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</si>
  <si>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</si>
  <si>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</si>
  <si>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</si>
  <si>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</si>
  <si>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</si>
  <si>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</si>
  <si>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</si>
  <si>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</si>
  <si>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</si>
  <si>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</si>
  <si>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</si>
  <si>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</si>
  <si>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</si>
  <si>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</si>
  <si>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</si>
  <si>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</si>
  <si>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</si>
  <si>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</si>
  <si>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</si>
  <si>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</si>
  <si>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</si>
  <si>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</si>
  <si>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</si>
  <si>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</si>
  <si>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</si>
  <si>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</si>
  <si>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</si>
  <si>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</si>
  <si>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</si>
  <si>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</si>
  <si>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</si>
  <si>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</si>
  <si>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</si>
  <si>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</si>
  <si>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</si>
  <si>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</si>
  <si>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</si>
  <si>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This section replicates the RCV calculations in the PR19 final determination financial model.</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</si>
  <si>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</si>
  <si>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</si>
  <si>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</si>
  <si>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This section calculates the revenue that the company should have been allowed, assuming that Ofwat had perfect foresight of the actual RPI CPIH wedge.</t>
  </si>
  <si>
    <t>This section works out the value of the true up to be applied.</t>
  </si>
  <si>
    <t>This section compares the actual revenue the company received with the revenue Ofwat would have allowed if it had perfect foresight of the RPI CPIH wedge.</t>
  </si>
  <si>
    <t>Total nominal revenue company should have received</t>
  </si>
  <si>
    <t>Difference in nominal revenue</t>
  </si>
  <si>
    <t>Value of True up nominal</t>
  </si>
  <si>
    <t>Value of True up run-off - real</t>
  </si>
  <si>
    <t>Time value of money factors</t>
  </si>
  <si>
    <t>Financing cost index</t>
  </si>
  <si>
    <t xml:space="preserve">Time value of money factor </t>
  </si>
  <si>
    <t>Factor</t>
  </si>
  <si>
    <t>Revenue adjustment for run-off</t>
  </si>
  <si>
    <t>Revenue adjustment for return</t>
  </si>
  <si>
    <t>Value of True up return - real</t>
  </si>
  <si>
    <t>Difference RCV average - real</t>
  </si>
  <si>
    <t>RCV expressed in real terms</t>
  </si>
  <si>
    <t>Revenue expressed in real terms and with time value of money adjustment applied</t>
  </si>
  <si>
    <t>Include calculations to express values in real terms and apply time value of money adjustment on the revenue adjustments for run-off and return.</t>
  </si>
  <si>
    <t>Author:</t>
  </si>
  <si>
    <t>Author contact information:</t>
  </si>
  <si>
    <t>RPI and CPIH indexation</t>
  </si>
  <si>
    <t>Workbook title:</t>
  </si>
  <si>
    <t>Version:</t>
  </si>
  <si>
    <t>Ofwat</t>
  </si>
  <si>
    <t>Summary of workbook:</t>
  </si>
  <si>
    <t>Known limitations:</t>
  </si>
  <si>
    <t>Instructions:</t>
  </si>
  <si>
    <t>Amendments:</t>
  </si>
  <si>
    <t>References:</t>
  </si>
  <si>
    <t>Error Checks:</t>
  </si>
  <si>
    <t>RAG status / Variance</t>
  </si>
  <si>
    <t>END OF SHEET</t>
  </si>
  <si>
    <t>Quality Control</t>
  </si>
  <si>
    <t>Key outputs</t>
  </si>
  <si>
    <t>RPI-CPIH wedge true up</t>
  </si>
  <si>
    <t>New input lines for RPI, CPIH index values, financing cost index and Real CPIH based WACC.</t>
  </si>
  <si>
    <t>Removed items made redundant by new input lines and the new 'Index' sheet.</t>
  </si>
  <si>
    <t>New sheet to calculate indexation factors.</t>
  </si>
  <si>
    <t>Relinked to new 'Index' sheet where previously linked to items removed from 'InpR'.</t>
  </si>
  <si>
    <t>'InpR' Rows 9 to 67</t>
  </si>
  <si>
    <t>'InpR' Rows 71 to 94</t>
  </si>
  <si>
    <t xml:space="preserve">'Index' </t>
  </si>
  <si>
    <t xml:space="preserve">'Calcs' </t>
  </si>
  <si>
    <t>'Calcs' Rows 189 to 245</t>
  </si>
  <si>
    <t>'InpC' 34 &amp; 36</t>
  </si>
  <si>
    <t>'Calc' 118</t>
  </si>
  <si>
    <t>'Calc' 51</t>
  </si>
  <si>
    <t>'Calc' 124</t>
  </si>
  <si>
    <t>'Calc' 179</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</si>
  <si>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</si>
  <si>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</si>
  <si>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</si>
  <si>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Forecast RPI and CPIH index values included in the final determination</t>
  </si>
  <si>
    <t>Actual RPI and CPIH index values published by ONS</t>
  </si>
  <si>
    <t>True up Nominal RCV average balance</t>
  </si>
  <si>
    <t>Actual Nominal RCV residual balance</t>
  </si>
  <si>
    <t>True up Nominal RCV run-off</t>
  </si>
  <si>
    <t>True up Nominal return</t>
  </si>
  <si>
    <t>Total True up Nominal revenue to company</t>
  </si>
  <si>
    <t>Value of True up total - real</t>
  </si>
  <si>
    <t>Changes since February 2020 version</t>
  </si>
  <si>
    <t>Run-off rate - CPI(H) + RPI wedge - active - WN</t>
  </si>
  <si>
    <t>RCV - CPI(H) + RPI wedge initial balance - nominal - WR</t>
  </si>
  <si>
    <t>Run-off rate - CPI(H) + RPI wedge - active - WR</t>
  </si>
  <si>
    <t>Run-off rate - CPI(H) + RPI wedge - active - WWN</t>
  </si>
  <si>
    <t>Run-off rate - CPI(H) + RPI wedge - active - BR</t>
  </si>
  <si>
    <t>Run-off rate - CPI(H) + RPI wedge - active - DMMY</t>
  </si>
  <si>
    <t>WACC real on RCV - CPI(H) bf and additions - WR</t>
  </si>
  <si>
    <t>WACC on RCV - CPI(H) + RPI wedge bf and additions - WR</t>
  </si>
  <si>
    <t>WACC real on RCV - CPI(H) bf and additions - WN</t>
  </si>
  <si>
    <t>WACC on RCV - CPI(H) + RPI wedge bf and additions - WN</t>
  </si>
  <si>
    <t>WACC real on RCV - CPI(H) bf and additions - WWN</t>
  </si>
  <si>
    <t>WACC on RCV - CPI(H) + RPI wedge bf and additions - WWN</t>
  </si>
  <si>
    <t>WACC real on RCV - CPI(H) bf and additions - BR</t>
  </si>
  <si>
    <t>WACC on RCV - CPI(H) + RPI wedge bf and additions - BR</t>
  </si>
  <si>
    <t>WACC real on RCV - CPI(H) bf and additions - DMMY</t>
  </si>
  <si>
    <t>WACC on RCV - CPI(H) + RPI wedge bf and additions - DMMY</t>
  </si>
  <si>
    <t>RCV - CPI(H) + RPI wedge initial balance - nominal - WN</t>
  </si>
  <si>
    <t>RCV - CPI(H) + RPI wedge initial balance - nominal - WWN</t>
  </si>
  <si>
    <t>RCV - CPI(H) + RPI wedge initial balance - nominal - BR</t>
  </si>
  <si>
    <t>RCV - CPI(H) + RPI wedge initial balance - nominal - DMMY</t>
  </si>
  <si>
    <t>2020 RCV RPI inflated - initial balance - nominal</t>
  </si>
  <si>
    <t>2020 RCV RPI inflated - run-off rate</t>
  </si>
  <si>
    <t>Real RPI based wholesale WACC</t>
  </si>
  <si>
    <t>Real CPIH based wholesale WACC</t>
  </si>
  <si>
    <t>Water Resources</t>
  </si>
  <si>
    <t>Water Network</t>
  </si>
  <si>
    <t>Wastewater Network</t>
  </si>
  <si>
    <t>Bio Resources</t>
  </si>
  <si>
    <t>Dummy Control</t>
  </si>
  <si>
    <t>RCV adjustment at end of period - real - WR</t>
  </si>
  <si>
    <t>Revenue adjustment for RCV run-off - real - WR</t>
  </si>
  <si>
    <t>Revenue adjustment for return - real -WR</t>
  </si>
  <si>
    <t>Revenue adjustment for return - real - WN</t>
  </si>
  <si>
    <t>Revenue adjustment for RCV run-off - real - WN</t>
  </si>
  <si>
    <t>RCV adjustment at end of period - real -WN</t>
  </si>
  <si>
    <t>Revenue adjustment for return - real - WWN</t>
  </si>
  <si>
    <t>Revenue adjustment for RCV run-off - real - WWN</t>
  </si>
  <si>
    <t>RCV adjustment at end of period - real - WWN</t>
  </si>
  <si>
    <t>RCV adjustment at end of period - real - BR</t>
  </si>
  <si>
    <t>Revenue adjustment for RCV run-off - real - BR</t>
  </si>
  <si>
    <t>Revenue adjustment for return - real - BR</t>
  </si>
  <si>
    <t>RCV adjustment at end of period - real - DMMY</t>
  </si>
  <si>
    <t>Revenue adjustment for RCV run-off - real - DMMY</t>
  </si>
  <si>
    <t>Revenue adjustment for return - real - DMMY</t>
  </si>
  <si>
    <t>Data sourced from:</t>
  </si>
  <si>
    <t>Calculation of true up - Water Resources</t>
  </si>
  <si>
    <t>Calculation of true up - Water Network</t>
  </si>
  <si>
    <t>Calculation of true up - Wastewater Network</t>
  </si>
  <si>
    <t>Calculation of true up - Bio Resources</t>
  </si>
  <si>
    <t>Calculation of true up - Dummy Control</t>
  </si>
  <si>
    <t>FORECAST POSITION AT PR19 FINAL DETERMINATION</t>
  </si>
  <si>
    <t>WHAT THE COMPANY SHOULD HAVE EXPERIENCED</t>
  </si>
  <si>
    <t>DIFFERENCE</t>
  </si>
  <si>
    <t>TRUE UP</t>
  </si>
  <si>
    <t>K calculations removed. Linked 'Actual nominal revenue' to 'Total Forecast revenue to company' on row 53.</t>
  </si>
  <si>
    <t>Calc</t>
  </si>
  <si>
    <t>COMPANY-SPECIFIC INPUTS</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</si>
  <si>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</si>
  <si>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</si>
  <si>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PR19 Financial model, 'Index' sheet row 131</t>
  </si>
  <si>
    <t>PR19 Financial model, 'Index' sheet row 132</t>
  </si>
  <si>
    <t>PR19 Financial model, 'Index' sheet row 133</t>
  </si>
  <si>
    <t>PR19 Financial model, 'Index' sheet row 134</t>
  </si>
  <si>
    <t>PR19 Financial model, 'Index' sheet row 135</t>
  </si>
  <si>
    <t>PR19 Financial model, 'Index' sheet row 136</t>
  </si>
  <si>
    <t>PR19 Financial model, 'Index' sheet row 137</t>
  </si>
  <si>
    <t>PR19 Financial model, 'Index' sheet row 138</t>
  </si>
  <si>
    <t>PR19 Financial model, 'Index' sheet row 139</t>
  </si>
  <si>
    <t>PR19 Financial model, 'Index' sheet row 140</t>
  </si>
  <si>
    <t>PR19 Financial model, 'Index' sheet row 141</t>
  </si>
  <si>
    <t>PR19 Financial model, 'Index' sheet row 142</t>
  </si>
  <si>
    <t>PR19 Financial model, 'Index' sheet F59 and 'Index' sheet row 10</t>
  </si>
  <si>
    <t>PR19 Financial model, 'Index' sheet F60 and 'Index' sheet row 11</t>
  </si>
  <si>
    <t>PR19 Financial model, 'Index' sheet F61 and 'Index' sheet row 12</t>
  </si>
  <si>
    <t>PR19 Financial model, 'Index' sheet F62 and 'Index' sheet row 13</t>
  </si>
  <si>
    <t>PR19 Financial model, 'Index' sheet F63 and 'Index' sheet row 14</t>
  </si>
  <si>
    <t>PR19 Financial model, 'Index' sheet F64 and 'Index' sheet row 15</t>
  </si>
  <si>
    <t>PR19 Financial model, 'Index' sheet F65 and 'Index' sheet row 16</t>
  </si>
  <si>
    <t>PR19 Financial model, 'Index' sheet F66 and 'Index' sheet row 17</t>
  </si>
  <si>
    <t>PR19 Financial model, 'Index' sheet F67 and 'Index' sheet row 18</t>
  </si>
  <si>
    <t>PR19 Financial model, 'Index' sheet F68 and 'Index' sheet row 19</t>
  </si>
  <si>
    <t>PR19 Financial model, 'Index' sheet F69 and 'Index' sheet row 20</t>
  </si>
  <si>
    <t>PR19 Financial model, 'Index' sheet F70 and 'Index' sheet row 21</t>
  </si>
  <si>
    <t>PR19 Financial model, 'RCV balance summary' sheet cell K23</t>
  </si>
  <si>
    <t>PR19 Financial model, 'RCV balance summary' sheet cell K93</t>
  </si>
  <si>
    <t>PR19 Financial model, 'RCV balance summary' sheet cell K163</t>
  </si>
  <si>
    <t>PR19 Financial model, 'RCV balance summary' sheet cell K233</t>
  </si>
  <si>
    <t>PR19 Financial model, 'RCV balance summary' sheet cell K303</t>
  </si>
  <si>
    <t>PR19 Financial model, 'F_OutputsMaster' sheet row 953, PR19FM2090POST</t>
  </si>
  <si>
    <t>PR19 Financial model, 'F_OutputsMaster' sheet row 956, PR19FM2093POST</t>
  </si>
  <si>
    <t>PR19 Financial model, 'F_OutputsMaster' sheet row 959, PR19FM2096POST</t>
  </si>
  <si>
    <t>PR19 Financial model, 'F_OutputsMaster' sheet row 962, PR19FM2099POST</t>
  </si>
  <si>
    <t>PR19 Financial model, 'F_OutputsMaster' sheet row 966, PR19FM2103POST</t>
  </si>
  <si>
    <t>PR19 Financial model, 'Water Resources' sheet row 980</t>
  </si>
  <si>
    <t>PR19 Financial model, 'Water Network' sheet row 980</t>
  </si>
  <si>
    <t>PR19 Financial model, 'Wastewater Network' sheet row 980</t>
  </si>
  <si>
    <t>PR19 Financial model, 'Bio Resources' sheet row 980</t>
  </si>
  <si>
    <t>PR19 Financial model, 'Dummy Control' sheet row 980</t>
  </si>
  <si>
    <t>PR19 Financial model, 'Water Resources' sheet row 860</t>
  </si>
  <si>
    <t>PR19 Financial model, 'Water Network' sheet row 860</t>
  </si>
  <si>
    <t>PR19 Financial model, 'Wastewater Network' sheet row 860</t>
  </si>
  <si>
    <t>PR19 Financial model, 'Bio Resources' sheet row 860</t>
  </si>
  <si>
    <t>PR19 Financial model, 'Dummy Control' sheet row 860</t>
  </si>
  <si>
    <t>ONS, CPIH INDEX 00: ALL ITEMS 2015=100</t>
  </si>
  <si>
    <t>ONS, RPI All Items Index: Jan 1987=100</t>
  </si>
  <si>
    <t>Opening RPI-indexed RCV as at 1 April 2020 expressed in forecast nominal terms in the final determination</t>
  </si>
  <si>
    <t>Real RPI based WACC for wholesale included in final determination</t>
  </si>
  <si>
    <t>RCV run-off rate included in final determination</t>
  </si>
  <si>
    <t>Real CPIH based WACC for wholesale included in final determination</t>
  </si>
  <si>
    <t>OfwatPandO@ofwat.gov.uk</t>
  </si>
  <si>
    <t>RPI-CPIH-wedge-true-up-model-Dec-2020-v5.xlsx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</si>
</sst>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_-* #,##0.000_-;\-* #,##0.000_-;_-* &quot;-&quot;??_-;_-@_-"/>
    <numFmt numFmtId="176" formatCode="_-* #,##0.0000_-;\-* #,##0.0000_-;_-* &quot;-&quot;??_-;_-@_-"/>
    <numFmt numFmtId="177" formatCode="0.00000"/>
    <numFmt numFmtId="178" formatCode="0.0%"/>
    <numFmt numFmtId="179" formatCode="_(* #,##0.000_);_(* \(#,##0.000\);_(* &quot;-&quot;??_);_(@_)"/>
    <numFmt numFmtId="180" formatCode="#,##0.00_);\(#,##0.00\);&quot;-  &quot;;&quot; &quot;@&quot; &quot;"/>
    <numFmt numFmtId="181" formatCode="0.0000"/>
    <numFmt numFmtId="182" formatCode="0.00%_);\-0.00%_);&quot;-  &quot;;&quot; &quot;@&quot; &quot;"/>
    <numFmt numFmtId="183" formatCode="0.000"/>
    <numFmt numFmtId="184" formatCode="_-* #,##0.000_-;\-* #,##0.000_-;_-* &quot;-&quot;???_-;_-@_-"/>
    <numFmt numFmtId="185" formatCode="#,##0.000_ ;\-#,##0.000\ "/>
    <numFmt numFmtId="186" formatCode="_-* #,##0_-;\-* #,##0_-;_-* &quot;-&quot;??_-;_-@_-"/>
    <numFmt numFmtId="187" formatCode="#,##0.000"/>
  </numFmts>
  <fonts count="49"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s>
  <cellStyleXfs count="74">
    <xf numFmtId="0" fontId="0" fillId="0" borderId="0"/>
    <xf numFmtId="164" fontId="1" fillId="0" borderId="0" applyFont="0" applyFill="0" applyBorder="0" applyAlignment="0" applyProtection="0"/>
    <xf numFmtId="10"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6"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3" borderId="0" applyNumberFormat="0" applyFont="0" applyBorder="0" applyAlignment="0" applyProtection="0"/>
    <xf numFmtId="0" fontId="1" fillId="44"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5"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68" fontId="18" fillId="0" borderId="0" applyFont="0" applyFill="0" applyBorder="0" applyProtection="0">
      <alignment vertical="top"/>
    </xf>
    <xf numFmtId="169"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40" fillId="63" borderId="0" applyNumberFormat="0" applyBorder="0" applyAlignment="0" applyProtection="0"/>
    <xf numFmtId="0" fontId="26" fillId="0" borderId="0" applyNumberFormat="0" applyFill="0" applyBorder="0" applyAlignment="0" applyProtection="0"/>
    <xf numFmtId="0" fontId="42" fillId="0" borderId="0" applyNumberFormat="0" applyFill="0" applyAlignment="0" applyProtection="0"/>
    <xf numFmtId="0" fontId="43" fillId="65" borderId="0" applyNumberFormat="0" applyBorder="0" applyAlignment="0" applyProtection="0"/>
    <xf numFmtId="0" fontId="43" fillId="63" borderId="0" applyNumberFormat="0" applyAlignment="0" applyProtection="0"/>
  </cellStyleXfs>
  <cellXfs count="294">
    <xf numFmtId="0" fontId="0" fillId="0" borderId="0" xfId="0"/>
    <xf numFmtId="0" fontId="0" fillId="44" borderId="0" xfId="0" applyFill="1"/>
    <xf numFmtId="0" fontId="25" fillId="0" borderId="0" xfId="0" applyFont="1" applyAlignment="1">
      <alignment vertical="top"/>
    </xf>
    <xf numFmtId="0" fontId="18" fillId="45" borderId="0" xfId="0" applyFont="1" applyFill="1" applyAlignment="1">
      <alignment vertical="top"/>
    </xf>
    <xf numFmtId="0" fontId="24" fillId="0" borderId="0" xfId="55" applyNumberFormat="1">
      <alignment vertical="top"/>
    </xf>
    <xf numFmtId="0" fontId="22" fillId="0" borderId="0" xfId="0" applyFont="1" applyAlignment="1">
      <alignment vertical="top"/>
    </xf>
    <xf numFmtId="0" fontId="18" fillId="0" borderId="0" xfId="0" applyFont="1" applyAlignment="1">
      <alignment horizontal="right" vertical="top"/>
    </xf>
    <xf numFmtId="0" fontId="18" fillId="0" borderId="0" xfId="0" applyFont="1" applyAlignment="1">
      <alignment vertical="top"/>
    </xf>
    <xf numFmtId="0" fontId="18" fillId="43" borderId="0" xfId="0" applyFont="1" applyFill="1" applyAlignment="1">
      <alignment vertical="top"/>
    </xf>
    <xf numFmtId="0" fontId="23" fillId="0" borderId="0" xfId="0" applyFont="1" applyAlignment="1">
      <alignment vertical="top"/>
    </xf>
    <xf numFmtId="0" fontId="16" fillId="44" borderId="0" xfId="0" applyFont="1" applyFill="1"/>
    <xf numFmtId="0" fontId="1" fillId="0" borderId="0" xfId="0" applyFont="1"/>
    <xf numFmtId="0" fontId="18" fillId="48" borderId="0" xfId="0" applyFont="1" applyFill="1" applyAlignment="1">
      <alignment vertical="top"/>
    </xf>
    <xf numFmtId="0" fontId="18" fillId="48" borderId="0" xfId="0" applyFont="1" applyFill="1" applyAlignment="1">
      <alignment horizontal="right" vertical="top"/>
    </xf>
    <xf numFmtId="0" fontId="23" fillId="48" borderId="0" xfId="0" applyFont="1" applyFill="1" applyAlignment="1">
      <alignment vertical="top"/>
    </xf>
    <xf numFmtId="0" fontId="22" fillId="48" borderId="0" xfId="0" applyFont="1" applyFill="1" applyAlignment="1">
      <alignment vertical="top"/>
    </xf>
    <xf numFmtId="169" fontId="18" fillId="50" borderId="0" xfId="61" applyFont="1" applyFill="1">
      <alignment vertical="top"/>
    </xf>
    <xf numFmtId="169" fontId="18" fillId="0" borderId="0" xfId="61" applyFont="1">
      <alignment vertical="top"/>
    </xf>
    <xf numFmtId="168" fontId="18" fillId="0" borderId="0" xfId="60" applyFont="1" applyFill="1">
      <alignment vertical="top"/>
    </xf>
    <xf numFmtId="171" fontId="18" fillId="50" borderId="0" xfId="0" applyNumberFormat="1" applyFont="1" applyFill="1" applyAlignment="1">
      <alignment vertical="top"/>
    </xf>
    <xf numFmtId="171" fontId="0" fillId="0" borderId="0" xfId="0" applyNumberFormat="1" applyAlignment="1">
      <alignment vertical="top"/>
    </xf>
    <xf numFmtId="171" fontId="18" fillId="0" borderId="0" xfId="0" applyNumberFormat="1" applyFont="1" applyAlignment="1">
      <alignment vertical="top"/>
    </xf>
    <xf numFmtId="171" fontId="18" fillId="0" borderId="0" xfId="0" applyNumberFormat="1" applyFont="1" applyAlignment="1">
      <alignment horizontal="right" vertical="top"/>
    </xf>
    <xf numFmtId="171" fontId="23" fillId="0" borderId="0" xfId="0" applyNumberFormat="1" applyFont="1" applyAlignment="1">
      <alignment vertical="top"/>
    </xf>
    <xf numFmtId="171" fontId="22" fillId="0" borderId="0" xfId="0" applyNumberFormat="1" applyFont="1" applyAlignment="1">
      <alignment vertical="top"/>
    </xf>
    <xf numFmtId="168" fontId="18" fillId="0" borderId="0" xfId="60" applyFont="1">
      <alignment vertical="top"/>
    </xf>
    <xf numFmtId="169" fontId="18" fillId="0" borderId="0" xfId="61" applyFont="1" applyBorder="1">
      <alignment vertical="top"/>
    </xf>
    <xf numFmtId="0" fontId="27" fillId="0" borderId="0" xfId="0" applyFont="1" applyAlignment="1">
      <alignment vertical="top"/>
    </xf>
    <xf numFmtId="169" fontId="22" fillId="0" borderId="0" xfId="61" applyFont="1" applyBorder="1">
      <alignment vertical="top"/>
    </xf>
    <xf numFmtId="165" fontId="18" fillId="49" borderId="0" xfId="0" applyNumberFormat="1" applyFont="1" applyFill="1" applyAlignment="1">
      <alignment vertical="top"/>
    </xf>
    <xf numFmtId="0" fontId="28" fillId="0" borderId="0" xfId="0" applyFont="1" applyAlignment="1">
      <alignment vertical="top"/>
    </xf>
    <xf numFmtId="169" fontId="18" fillId="0" borderId="0" xfId="61" applyFont="1" applyFill="1">
      <alignment vertical="top"/>
    </xf>
    <xf numFmtId="168" fontId="24" fillId="0" borderId="0" xfId="60" applyFont="1" applyFill="1">
      <alignment vertical="top"/>
    </xf>
    <xf numFmtId="165" fontId="18" fillId="49" borderId="0" xfId="0" applyNumberFormat="1" applyFont="1" applyFill="1" applyAlignment="1">
      <alignment horizontal="right" vertical="top"/>
    </xf>
    <xf numFmtId="0" fontId="14" fillId="0" borderId="0" xfId="0" applyFont="1" applyAlignment="1">
      <alignment vertical="top"/>
    </xf>
    <xf numFmtId="0" fontId="14" fillId="48" borderId="0" xfId="0" applyFont="1" applyFill="1" applyAlignment="1">
      <alignment vertical="top"/>
    </xf>
    <xf numFmtId="168" fontId="24" fillId="0" borderId="0" xfId="60" applyFont="1">
      <alignment vertical="top"/>
    </xf>
    <xf numFmtId="0" fontId="24" fillId="0" borderId="0" xfId="0" applyFont="1" applyAlignment="1">
      <alignment vertical="top"/>
    </xf>
    <xf numFmtId="172" fontId="18" fillId="0" borderId="0" xfId="0" applyNumberFormat="1" applyFont="1" applyAlignment="1">
      <alignment vertical="top"/>
    </xf>
    <xf numFmtId="169" fontId="14" fillId="0" borderId="0" xfId="61" applyFont="1" applyFill="1">
      <alignment vertical="top"/>
    </xf>
    <xf numFmtId="169" fontId="14" fillId="48" borderId="0" xfId="61" applyFont="1" applyFill="1">
      <alignment vertical="top"/>
    </xf>
    <xf numFmtId="173" fontId="18" fillId="0" borderId="0" xfId="0" applyNumberFormat="1" applyFont="1" applyAlignment="1">
      <alignment vertical="top"/>
    </xf>
    <xf numFmtId="174" fontId="18" fillId="0" borderId="0" xfId="62" applyNumberFormat="1" applyFont="1">
      <alignment vertical="top"/>
    </xf>
    <xf numFmtId="174" fontId="18" fillId="44" borderId="0" xfId="62" applyNumberFormat="1" applyFont="1" applyFill="1">
      <alignment vertical="top"/>
    </xf>
    <xf numFmtId="0" fontId="18" fillId="42" borderId="0" xfId="0" applyFont="1" applyFill="1" applyAlignment="1">
      <alignment vertical="top"/>
    </xf>
    <xf numFmtId="164" fontId="18" fillId="0" borderId="0" xfId="1" applyFont="1" applyBorder="1" applyAlignment="1">
      <alignment vertical="top"/>
    </xf>
    <xf numFmtId="169" fontId="18" fillId="0" borderId="0" xfId="61" applyFont="1" applyFill="1" applyBorder="1">
      <alignment vertical="top"/>
    </xf>
    <xf numFmtId="0" fontId="22" fillId="0" borderId="0" xfId="66" applyNumberFormat="1" applyFill="1" applyBorder="1">
      <alignment vertical="top"/>
    </xf>
    <xf numFmtId="0" fontId="22" fillId="0" borderId="0" xfId="66" applyNumberFormat="1" applyBorder="1">
      <alignment vertical="top"/>
    </xf>
    <xf numFmtId="0" fontId="22" fillId="0" borderId="0" xfId="66" applyNumberFormat="1" applyFill="1">
      <alignment vertical="top"/>
    </xf>
    <xf numFmtId="0" fontId="22" fillId="0" borderId="0" xfId="66" applyNumberFormat="1">
      <alignment vertical="top"/>
    </xf>
    <xf numFmtId="0" fontId="23" fillId="0" borderId="0" xfId="67" applyFill="1" applyBorder="1">
      <alignment vertical="top"/>
    </xf>
    <xf numFmtId="169" fontId="18" fillId="0" borderId="0" xfId="68" applyNumberFormat="1" applyBorder="1">
      <alignment horizontal="right" vertical="top"/>
    </xf>
    <xf numFmtId="0" fontId="18" fillId="0" borderId="0" xfId="68" applyBorder="1">
      <alignment horizontal="right" vertical="top"/>
    </xf>
    <xf numFmtId="171" fontId="18" fillId="0" borderId="0" xfId="68" applyNumberFormat="1" applyBorder="1">
      <alignment horizontal="right" vertical="top"/>
    </xf>
    <xf numFmtId="0" fontId="18" fillId="0" borderId="0" xfId="68">
      <alignment horizontal="right" vertical="top"/>
    </xf>
    <xf numFmtId="0" fontId="18" fillId="0" borderId="0" xfId="68" applyFill="1" applyBorder="1">
      <alignment horizontal="right" vertical="top"/>
    </xf>
    <xf numFmtId="0" fontId="18" fillId="0" borderId="0" xfId="68" applyFill="1">
      <alignment horizontal="right" vertical="top"/>
    </xf>
    <xf numFmtId="169" fontId="23" fillId="0" borderId="0" xfId="67" applyNumberFormat="1" applyBorder="1">
      <alignment vertical="top"/>
    </xf>
    <xf numFmtId="0" fontId="23" fillId="0" borderId="0" xfId="67" applyBorder="1">
      <alignment vertical="top"/>
    </xf>
    <xf numFmtId="171" fontId="23" fillId="0" borderId="0" xfId="67" applyNumberFormat="1" applyBorder="1">
      <alignment vertical="top"/>
    </xf>
    <xf numFmtId="0" fontId="23" fillId="0" borderId="0" xfId="67" applyFill="1">
      <alignment vertical="top"/>
    </xf>
    <xf numFmtId="169" fontId="22" fillId="0" borderId="0" xfId="66" applyBorder="1">
      <alignment vertical="top"/>
    </xf>
    <xf numFmtId="171" fontId="22" fillId="0" borderId="0" xfId="66" applyNumberFormat="1" applyBorder="1">
      <alignment vertical="top"/>
    </xf>
    <xf numFmtId="0" fontId="23" fillId="0" borderId="0" xfId="67">
      <alignment vertical="top"/>
    </xf>
    <xf numFmtId="0" fontId="1" fillId="0" borderId="0" xfId="0" applyFont="1" applyAlignment="1">
      <alignment vertical="top"/>
    </xf>
    <xf numFmtId="174" fontId="22" fillId="0" borderId="0" xfId="66" applyNumberFormat="1" applyFill="1">
      <alignment vertical="top"/>
    </xf>
    <xf numFmtId="174" fontId="23" fillId="0" borderId="0" xfId="67" applyNumberFormat="1">
      <alignment vertical="top"/>
    </xf>
    <xf numFmtId="174" fontId="18" fillId="0" borderId="0" xfId="68" applyNumberFormat="1">
      <alignment horizontal="right" vertical="top"/>
    </xf>
    <xf numFmtId="173" fontId="22" fillId="0" borderId="0" xfId="66" applyNumberFormat="1" applyFill="1">
      <alignment vertical="top"/>
    </xf>
    <xf numFmtId="173" fontId="23" fillId="0" borderId="0" xfId="67" applyNumberFormat="1" applyFill="1">
      <alignment vertical="top"/>
    </xf>
    <xf numFmtId="173" fontId="18" fillId="0" borderId="0" xfId="68" applyNumberFormat="1" applyFill="1">
      <alignment horizontal="right" vertical="top"/>
    </xf>
    <xf numFmtId="168" fontId="22" fillId="0" borderId="0" xfId="66" applyNumberFormat="1" applyFill="1">
      <alignment vertical="top"/>
    </xf>
    <xf numFmtId="168" fontId="23" fillId="0" borderId="0" xfId="67" applyNumberFormat="1">
      <alignment vertical="top"/>
    </xf>
    <xf numFmtId="168" fontId="18" fillId="0" borderId="0" xfId="68" applyNumberFormat="1">
      <alignment horizontal="right" vertical="top"/>
    </xf>
    <xf numFmtId="169" fontId="22" fillId="0" borderId="0" xfId="66" applyFill="1">
      <alignment vertical="top"/>
    </xf>
    <xf numFmtId="169" fontId="23" fillId="0" borderId="0" xfId="67" applyNumberFormat="1">
      <alignment vertical="top"/>
    </xf>
    <xf numFmtId="169" fontId="18" fillId="0" borderId="0" xfId="68" applyNumberFormat="1">
      <alignment horizontal="right" vertical="top"/>
    </xf>
    <xf numFmtId="169" fontId="23" fillId="0" borderId="0" xfId="67" applyNumberFormat="1" applyFill="1">
      <alignment vertical="top"/>
    </xf>
    <xf numFmtId="169" fontId="18" fillId="0" borderId="0" xfId="68" applyNumberFormat="1" applyFill="1">
      <alignment horizontal="right" vertical="top"/>
    </xf>
    <xf numFmtId="172" fontId="22" fillId="0" borderId="0" xfId="66" applyNumberFormat="1" applyFill="1">
      <alignment vertical="top"/>
    </xf>
    <xf numFmtId="172" fontId="23" fillId="0" borderId="0" xfId="67" applyNumberFormat="1" applyFill="1">
      <alignment vertical="top"/>
    </xf>
    <xf numFmtId="172" fontId="18" fillId="0" borderId="0" xfId="68" applyNumberFormat="1" applyFill="1">
      <alignment horizontal="right" vertical="top"/>
    </xf>
    <xf numFmtId="168" fontId="23" fillId="0" borderId="0" xfId="67" applyNumberFormat="1" applyFill="1">
      <alignment vertical="top"/>
    </xf>
    <xf numFmtId="168" fontId="18" fillId="0" borderId="0" xfId="68" applyNumberFormat="1" applyFill="1">
      <alignment horizontal="right" vertical="top"/>
    </xf>
    <xf numFmtId="169" fontId="1" fillId="0" borderId="0" xfId="61" applyFont="1">
      <alignment vertical="top"/>
    </xf>
    <xf numFmtId="168" fontId="22" fillId="0" borderId="0" xfId="66" applyNumberFormat="1">
      <alignment vertical="top"/>
    </xf>
    <xf numFmtId="169" fontId="1" fillId="0" borderId="0" xfId="61" applyFont="1" applyFill="1">
      <alignment vertical="top"/>
    </xf>
    <xf numFmtId="169" fontId="1" fillId="48" borderId="0" xfId="61" applyFont="1" applyFill="1">
      <alignment vertical="top"/>
    </xf>
    <xf numFmtId="169" fontId="22" fillId="0" borderId="0" xfId="66">
      <alignment vertical="top"/>
    </xf>
    <xf numFmtId="164" fontId="1" fillId="0" borderId="0" xfId="1" applyFont="1"/>
    <xf numFmtId="164" fontId="18" fillId="0" borderId="0" xfId="1" applyFont="1" applyAlignment="1">
      <alignment vertical="top"/>
    </xf>
    <xf numFmtId="164" fontId="18" fillId="0" borderId="0" xfId="1" applyFont="1" applyFill="1" applyAlignment="1">
      <alignment vertical="top"/>
    </xf>
    <xf numFmtId="164" fontId="1" fillId="0" borderId="0" xfId="1" applyFont="1" applyBorder="1" applyAlignment="1">
      <alignment vertical="top"/>
    </xf>
    <xf numFmtId="164" fontId="24" fillId="0" borderId="0" xfId="1" applyFont="1" applyAlignment="1">
      <alignment vertical="top"/>
    </xf>
    <xf numFmtId="164" fontId="14" fillId="0" borderId="0" xfId="1" applyFont="1" applyFill="1" applyAlignment="1">
      <alignment vertical="top"/>
    </xf>
    <xf numFmtId="164" fontId="24" fillId="0" borderId="0" xfId="1" applyFont="1" applyFill="1" applyAlignment="1">
      <alignment vertical="top"/>
    </xf>
    <xf numFmtId="164" fontId="1" fillId="0" borderId="0" xfId="1" applyFont="1" applyAlignment="1">
      <alignment vertical="top"/>
    </xf>
    <xf numFmtId="164" fontId="25" fillId="0" borderId="0" xfId="1" applyFont="1" applyAlignment="1">
      <alignment vertical="top"/>
    </xf>
    <xf numFmtId="164" fontId="1" fillId="0" borderId="0" xfId="1" applyFont="1" applyFill="1" applyAlignment="1">
      <alignment vertical="top"/>
    </xf>
    <xf numFmtId="170" fontId="18" fillId="48" borderId="0" xfId="62" applyFont="1" applyFill="1">
      <alignment vertical="top"/>
    </xf>
    <xf numFmtId="164" fontId="24" fillId="0" borderId="0" xfId="0" applyNumberFormat="1" applyFont="1" applyAlignment="1">
      <alignment vertical="top"/>
    </xf>
    <xf numFmtId="0" fontId="29" fillId="0" borderId="0" xfId="59">
      <alignment vertical="top"/>
    </xf>
    <xf numFmtId="0" fontId="0" fillId="42" borderId="10" xfId="0" applyFill="1" applyBorder="1"/>
    <xf numFmtId="0" fontId="0" fillId="44" borderId="10" xfId="0" applyFill="1" applyBorder="1"/>
    <xf numFmtId="0" fontId="0" fillId="52" borderId="10" xfId="0" applyFill="1" applyBorder="1"/>
    <xf numFmtId="165" fontId="0" fillId="44" borderId="10" xfId="0" applyNumberFormat="1" applyFill="1" applyBorder="1"/>
    <xf numFmtId="169" fontId="29" fillId="0" borderId="0" xfId="67" applyNumberFormat="1" applyFont="1" applyBorder="1">
      <alignment vertical="top"/>
    </xf>
    <xf numFmtId="0" fontId="29" fillId="0" borderId="0" xfId="67" applyFont="1" applyBorder="1">
      <alignment vertical="top"/>
    </xf>
    <xf numFmtId="171" fontId="29" fillId="0" borderId="0" xfId="67" applyNumberFormat="1" applyFont="1" applyBorder="1">
      <alignment vertical="top"/>
    </xf>
    <xf numFmtId="0" fontId="29" fillId="0" borderId="0" xfId="67" applyFont="1" applyFill="1">
      <alignment vertical="top"/>
    </xf>
    <xf numFmtId="0" fontId="29" fillId="0" borderId="0" xfId="67" applyFont="1" applyFill="1" applyBorder="1">
      <alignment vertical="top"/>
    </xf>
    <xf numFmtId="173" fontId="29" fillId="0" borderId="0" xfId="67" applyNumberFormat="1" applyFont="1" applyFill="1">
      <alignment vertical="top"/>
    </xf>
    <xf numFmtId="169" fontId="30" fillId="0" borderId="0" xfId="67" applyNumberFormat="1" applyFont="1" applyBorder="1">
      <alignment vertical="top"/>
    </xf>
    <xf numFmtId="0" fontId="30" fillId="0" borderId="0" xfId="67" applyFont="1" applyBorder="1">
      <alignment vertical="top"/>
    </xf>
    <xf numFmtId="171" fontId="30" fillId="0" borderId="0" xfId="67" applyNumberFormat="1" applyFont="1" applyBorder="1">
      <alignment vertical="top"/>
    </xf>
    <xf numFmtId="0" fontId="30" fillId="0" borderId="0" xfId="67" applyFont="1" applyFill="1">
      <alignment vertical="top"/>
    </xf>
    <xf numFmtId="0" fontId="30" fillId="0" borderId="0" xfId="0" applyFont="1" applyAlignment="1">
      <alignment vertical="top"/>
    </xf>
    <xf numFmtId="165" fontId="31" fillId="33" borderId="0" xfId="0" applyNumberFormat="1" applyFont="1" applyFill="1" applyAlignment="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0" fontId="35" fillId="33" borderId="0" xfId="0" applyFont="1" applyFill="1"/>
    <xf numFmtId="0" fontId="35" fillId="0" borderId="0" xfId="0" applyFont="1"/>
    <xf numFmtId="0" fontId="29" fillId="0" borderId="0" xfId="67" applyFont="1">
      <alignment vertical="top"/>
    </xf>
    <xf numFmtId="174" fontId="29" fillId="0" borderId="0" xfId="67" applyNumberFormat="1" applyFont="1">
      <alignment vertical="top"/>
    </xf>
    <xf numFmtId="168" fontId="29" fillId="0" borderId="0" xfId="67" applyNumberFormat="1" applyFont="1">
      <alignment vertical="top"/>
    </xf>
    <xf numFmtId="169" fontId="29" fillId="0" borderId="0" xfId="67" applyNumberFormat="1" applyFont="1">
      <alignment vertical="top"/>
    </xf>
    <xf numFmtId="169" fontId="29" fillId="0" borderId="0" xfId="67" applyNumberFormat="1" applyFont="1" applyFill="1">
      <alignment vertical="top"/>
    </xf>
    <xf numFmtId="172" fontId="29" fillId="0" borderId="0" xfId="67" applyNumberFormat="1" applyFont="1" applyFill="1">
      <alignment vertical="top"/>
    </xf>
    <xf numFmtId="168" fontId="29" fillId="0" borderId="0" xfId="67" applyNumberFormat="1" applyFont="1" applyFill="1">
      <alignment vertical="top"/>
    </xf>
    <xf numFmtId="164" fontId="35" fillId="33" borderId="0" xfId="1" applyFont="1" applyFill="1"/>
    <xf numFmtId="0" fontId="33" fillId="33" borderId="0" xfId="0" applyFont="1" applyFill="1"/>
    <xf numFmtId="165" fontId="22" fillId="0" borderId="0" xfId="66" applyNumberFormat="1" applyFill="1">
      <alignment vertical="top"/>
    </xf>
    <xf numFmtId="0" fontId="22" fillId="0" borderId="12" xfId="66" applyNumberFormat="1" applyFill="1" applyBorder="1">
      <alignment vertical="top"/>
    </xf>
    <xf numFmtId="0" fontId="23" fillId="0" borderId="12" xfId="67" applyFill="1" applyBorder="1">
      <alignment vertical="top"/>
    </xf>
    <xf numFmtId="0" fontId="29" fillId="0" borderId="12" xfId="67" applyFont="1" applyFill="1" applyBorder="1">
      <alignment vertical="top"/>
    </xf>
    <xf numFmtId="0" fontId="18" fillId="0" borderId="12" xfId="68" applyFill="1" applyBorder="1">
      <alignment horizontal="right" vertical="top"/>
    </xf>
    <xf numFmtId="0" fontId="18" fillId="0" borderId="12" xfId="0" applyFont="1" applyBorder="1" applyAlignment="1">
      <alignment vertical="top"/>
    </xf>
    <xf numFmtId="0" fontId="22" fillId="53" borderId="0" xfId="0" applyFont="1" applyFill="1" applyAlignment="1">
      <alignment vertical="top"/>
    </xf>
    <xf numFmtId="0" fontId="18" fillId="53" borderId="0" xfId="0" applyFont="1" applyFill="1" applyAlignment="1">
      <alignment vertical="top"/>
    </xf>
    <xf numFmtId="0" fontId="22" fillId="53" borderId="0" xfId="0" applyFont="1" applyFill="1" applyAlignment="1">
      <alignment horizontal="left" vertical="top"/>
    </xf>
    <xf numFmtId="0" fontId="18" fillId="54" borderId="0" xfId="0" applyFont="1" applyFill="1" applyAlignment="1">
      <alignment horizontal="left" vertical="top"/>
    </xf>
    <xf numFmtId="0" fontId="18" fillId="0" borderId="0" xfId="0" applyFont="1" applyAlignment="1">
      <alignment horizontal="left" vertical="top"/>
    </xf>
    <xf numFmtId="0" fontId="18" fillId="55" borderId="0" xfId="0" applyFont="1" applyFill="1" applyAlignment="1">
      <alignment horizontal="left" vertical="top"/>
    </xf>
    <xf numFmtId="0" fontId="18" fillId="56" borderId="0" xfId="0" applyFont="1" applyFill="1" applyAlignment="1">
      <alignment horizontal="left" vertical="top"/>
    </xf>
    <xf numFmtId="0" fontId="18" fillId="45" borderId="0" xfId="0" applyFont="1" applyFill="1" applyAlignment="1">
      <alignment horizontal="left" vertical="top"/>
    </xf>
    <xf numFmtId="0" fontId="18" fillId="43" borderId="0" xfId="0" applyFont="1" applyFill="1" applyAlignment="1">
      <alignment horizontal="left" vertical="top"/>
    </xf>
    <xf numFmtId="0" fontId="18" fillId="54" borderId="0" xfId="0" applyFont="1" applyFill="1" applyAlignment="1">
      <alignment vertical="top"/>
    </xf>
    <xf numFmtId="0" fontId="18" fillId="55" borderId="0" xfId="0" applyFont="1" applyFill="1" applyAlignment="1">
      <alignment vertical="top"/>
    </xf>
    <xf numFmtId="0" fontId="24" fillId="55" borderId="0" xfId="0" applyFont="1" applyFill="1" applyAlignment="1">
      <alignment vertical="top"/>
    </xf>
    <xf numFmtId="0" fontId="18" fillId="56" borderId="0" xfId="0" applyFont="1" applyFill="1" applyAlignment="1">
      <alignment vertical="top"/>
    </xf>
    <xf numFmtId="0" fontId="18" fillId="57" borderId="0" xfId="0" applyFont="1" applyFill="1" applyAlignment="1">
      <alignment vertical="top"/>
    </xf>
    <xf numFmtId="0" fontId="18" fillId="58" borderId="0" xfId="0" applyFont="1" applyFill="1" applyAlignment="1">
      <alignment vertical="top"/>
    </xf>
    <xf numFmtId="0" fontId="18" fillId="59" borderId="0" xfId="0" applyFont="1" applyFill="1" applyAlignment="1">
      <alignment vertical="top"/>
    </xf>
    <xf numFmtId="0" fontId="18" fillId="60" borderId="0" xfId="0" applyFont="1" applyFill="1" applyAlignment="1">
      <alignment vertical="top"/>
    </xf>
    <xf numFmtId="0" fontId="18" fillId="47" borderId="0" xfId="0" applyFont="1" applyFill="1" applyAlignment="1">
      <alignment vertical="top"/>
    </xf>
    <xf numFmtId="0" fontId="22" fillId="61" borderId="0" xfId="66" applyNumberFormat="1" applyFill="1">
      <alignment vertical="top"/>
    </xf>
    <xf numFmtId="0" fontId="23" fillId="61" borderId="0" xfId="67" applyFill="1">
      <alignment vertical="top"/>
    </xf>
    <xf numFmtId="0" fontId="29" fillId="61" borderId="0" xfId="67" applyFont="1" applyFill="1">
      <alignment vertical="top"/>
    </xf>
    <xf numFmtId="0" fontId="18" fillId="61" borderId="0" xfId="68" applyFill="1">
      <alignment horizontal="right" vertical="top"/>
    </xf>
    <xf numFmtId="0" fontId="18" fillId="61" borderId="0" xfId="0" applyFont="1" applyFill="1" applyAlignment="1">
      <alignment vertical="top"/>
    </xf>
    <xf numFmtId="164" fontId="18" fillId="0" borderId="0" xfId="1" applyFont="1" applyFill="1" applyBorder="1" applyAlignment="1">
      <alignment vertical="top"/>
    </xf>
    <xf numFmtId="164" fontId="18" fillId="0" borderId="12" xfId="1" applyFont="1" applyFill="1" applyBorder="1" applyAlignment="1">
      <alignment vertical="top"/>
    </xf>
    <xf numFmtId="164" fontId="22" fillId="0" borderId="0" xfId="1" applyFont="1" applyFill="1" applyAlignment="1">
      <alignment vertical="top"/>
    </xf>
    <xf numFmtId="164" fontId="23" fillId="0" borderId="0" xfId="1" applyFont="1" applyFill="1" applyAlignment="1">
      <alignment vertical="top"/>
    </xf>
    <xf numFmtId="164" fontId="29" fillId="0" borderId="0" xfId="1" applyFont="1" applyFill="1" applyAlignment="1">
      <alignment vertical="top"/>
    </xf>
    <xf numFmtId="164" fontId="18" fillId="0" borderId="0" xfId="1" applyFont="1" applyFill="1" applyAlignment="1">
      <alignment horizontal="right" vertical="top"/>
    </xf>
    <xf numFmtId="164" fontId="18" fillId="0" borderId="0" xfId="0" applyNumberFormat="1" applyFont="1" applyAlignment="1">
      <alignment vertical="top"/>
    </xf>
    <xf numFmtId="164" fontId="18" fillId="61" borderId="0" xfId="1" applyFont="1" applyFill="1" applyAlignment="1">
      <alignment vertical="top"/>
    </xf>
    <xf numFmtId="164" fontId="22" fillId="0" borderId="0" xfId="1" applyFont="1" applyAlignment="1">
      <alignment vertical="top"/>
    </xf>
    <xf numFmtId="164" fontId="18" fillId="0" borderId="0" xfId="1" applyFont="1" applyAlignment="1">
      <alignment horizontal="right" vertical="top"/>
    </xf>
    <xf numFmtId="10" fontId="18" fillId="0" borderId="0" xfId="2" applyFont="1" applyAlignment="1">
      <alignment vertical="top"/>
    </xf>
    <xf numFmtId="10" fontId="22" fillId="0" borderId="0" xfId="2" applyFont="1" applyAlignment="1">
      <alignment vertical="top"/>
    </xf>
    <xf numFmtId="10" fontId="23" fillId="0" borderId="0" xfId="2" applyFont="1" applyFill="1" applyAlignment="1">
      <alignment vertical="top"/>
    </xf>
    <xf numFmtId="10" fontId="29" fillId="0" borderId="0" xfId="2" applyFont="1" applyFill="1" applyAlignment="1">
      <alignment vertical="top"/>
    </xf>
    <xf numFmtId="10" fontId="18" fillId="0" borderId="0" xfId="2" applyFont="1" applyAlignment="1">
      <alignment horizontal="right" vertical="top"/>
    </xf>
    <xf numFmtId="10" fontId="18" fillId="0" borderId="0" xfId="2" applyFont="1" applyFill="1" applyAlignment="1">
      <alignment vertical="top"/>
    </xf>
    <xf numFmtId="10" fontId="18" fillId="0" borderId="0" xfId="0" applyNumberFormat="1" applyFont="1" applyAlignment="1">
      <alignment vertical="top"/>
    </xf>
    <xf numFmtId="0" fontId="18" fillId="0" borderId="0" xfId="1" applyNumberFormat="1" applyFont="1" applyFill="1" applyAlignment="1">
      <alignment vertical="top"/>
    </xf>
    <xf numFmtId="175" fontId="22" fillId="0" borderId="0" xfId="1" applyNumberFormat="1" applyFont="1" applyAlignment="1">
      <alignment vertical="top"/>
    </xf>
    <xf numFmtId="175" fontId="23" fillId="0" borderId="0" xfId="1" applyNumberFormat="1" applyFont="1" applyFill="1" applyAlignment="1">
      <alignment vertical="top"/>
    </xf>
    <xf numFmtId="175" fontId="29" fillId="0" borderId="0" xfId="1" applyNumberFormat="1" applyFont="1" applyFill="1" applyAlignment="1">
      <alignment vertical="top"/>
    </xf>
    <xf numFmtId="175" fontId="18" fillId="0" borderId="0" xfId="1" applyNumberFormat="1" applyFont="1" applyAlignment="1">
      <alignment horizontal="right" vertical="top"/>
    </xf>
    <xf numFmtId="175" fontId="18" fillId="0" borderId="0" xfId="1" applyNumberFormat="1" applyFont="1" applyAlignment="1">
      <alignment vertical="top"/>
    </xf>
    <xf numFmtId="175" fontId="18" fillId="0" borderId="0" xfId="1" applyNumberFormat="1" applyFont="1" applyFill="1" applyAlignment="1">
      <alignment vertical="top"/>
    </xf>
    <xf numFmtId="176" fontId="18" fillId="0" borderId="0" xfId="1" applyNumberFormat="1" applyFont="1" applyAlignment="1">
      <alignment vertical="top"/>
    </xf>
    <xf numFmtId="177" fontId="18" fillId="0" borderId="0" xfId="0" applyNumberFormat="1" applyFont="1" applyAlignment="1">
      <alignment vertical="top"/>
    </xf>
    <xf numFmtId="0" fontId="23" fillId="0" borderId="0" xfId="67" applyNumberFormat="1" applyFill="1">
      <alignment vertical="top"/>
    </xf>
    <xf numFmtId="0" fontId="29" fillId="0" borderId="0" xfId="67" applyNumberFormat="1" applyFont="1" applyFill="1">
      <alignment vertical="top"/>
    </xf>
    <xf numFmtId="0" fontId="18" fillId="0" borderId="0" xfId="68" applyNumberFormat="1">
      <alignment horizontal="right" vertical="top"/>
    </xf>
    <xf numFmtId="0" fontId="36" fillId="0" borderId="0" xfId="66" applyNumberFormat="1" applyFont="1" applyFill="1">
      <alignment vertical="top"/>
    </xf>
    <xf numFmtId="0" fontId="37" fillId="0" borderId="0" xfId="67" applyFont="1" applyFill="1">
      <alignment vertical="top"/>
    </xf>
    <xf numFmtId="0" fontId="38" fillId="0" borderId="0" xfId="67" applyFont="1" applyFill="1">
      <alignment vertical="top"/>
    </xf>
    <xf numFmtId="0" fontId="28" fillId="0" borderId="0" xfId="68" applyFont="1" applyFill="1">
      <alignment horizontal="right" vertical="top"/>
    </xf>
    <xf numFmtId="10" fontId="28" fillId="0" borderId="0" xfId="0" applyNumberFormat="1" applyFont="1" applyAlignment="1">
      <alignment vertical="top"/>
    </xf>
    <xf numFmtId="0" fontId="36" fillId="0" borderId="11" xfId="66" applyNumberFormat="1" applyFont="1" applyFill="1" applyBorder="1">
      <alignment vertical="top"/>
    </xf>
    <xf numFmtId="0" fontId="37" fillId="0" borderId="11" xfId="67" applyFont="1" applyFill="1" applyBorder="1">
      <alignment vertical="top"/>
    </xf>
    <xf numFmtId="0" fontId="38" fillId="0" borderId="11" xfId="67" applyFont="1" applyFill="1" applyBorder="1">
      <alignment vertical="top"/>
    </xf>
    <xf numFmtId="0" fontId="28" fillId="0" borderId="11" xfId="68" applyFont="1" applyFill="1" applyBorder="1">
      <alignment horizontal="right" vertical="top"/>
    </xf>
    <xf numFmtId="0" fontId="28" fillId="0" borderId="11" xfId="0" applyFont="1" applyBorder="1" applyAlignment="1">
      <alignment vertical="top"/>
    </xf>
    <xf numFmtId="10" fontId="36" fillId="0" borderId="0" xfId="2" applyFont="1" applyFill="1" applyAlignment="1">
      <alignment vertical="top"/>
    </xf>
    <xf numFmtId="10" fontId="37" fillId="0" borderId="0" xfId="2" applyFont="1" applyFill="1" applyAlignment="1">
      <alignment vertical="top"/>
    </xf>
    <xf numFmtId="10" fontId="38" fillId="0" borderId="0" xfId="2" applyFont="1" applyFill="1" applyAlignment="1">
      <alignment vertical="top"/>
    </xf>
    <xf numFmtId="10" fontId="28" fillId="0" borderId="0" xfId="2" applyFont="1" applyFill="1" applyAlignment="1">
      <alignment horizontal="right" vertical="top"/>
    </xf>
    <xf numFmtId="10" fontId="28" fillId="0" borderId="0" xfId="2" applyFont="1" applyFill="1" applyAlignment="1">
      <alignment vertical="top"/>
    </xf>
    <xf numFmtId="178" fontId="18" fillId="50" borderId="0" xfId="0" applyNumberFormat="1" applyFont="1" applyFill="1" applyAlignment="1">
      <alignment vertical="top"/>
    </xf>
    <xf numFmtId="178" fontId="18" fillId="0" borderId="0" xfId="0" applyNumberFormat="1" applyFont="1" applyAlignment="1">
      <alignment vertical="top"/>
    </xf>
    <xf numFmtId="179" fontId="23" fillId="0" borderId="0" xfId="1" applyNumberFormat="1" applyFont="1" applyFill="1" applyAlignment="1">
      <alignment vertical="top"/>
    </xf>
    <xf numFmtId="179" fontId="29" fillId="0" borderId="0" xfId="1" applyNumberFormat="1" applyFont="1" applyFill="1" applyAlignment="1">
      <alignment vertical="top"/>
    </xf>
    <xf numFmtId="179" fontId="18" fillId="0" borderId="0" xfId="1" applyNumberFormat="1" applyFont="1" applyAlignment="1">
      <alignment horizontal="right" vertical="top"/>
    </xf>
    <xf numFmtId="179" fontId="18" fillId="0" borderId="0" xfId="1" applyNumberFormat="1" applyFont="1" applyAlignment="1">
      <alignment vertical="top"/>
    </xf>
    <xf numFmtId="172" fontId="22" fillId="0" borderId="0" xfId="1" applyNumberFormat="1" applyFont="1" applyFill="1" applyAlignment="1">
      <alignment vertical="top"/>
    </xf>
    <xf numFmtId="172" fontId="23" fillId="0" borderId="0" xfId="1" applyNumberFormat="1" applyFont="1" applyFill="1" applyAlignment="1">
      <alignment vertical="top"/>
    </xf>
    <xf numFmtId="172" fontId="29" fillId="0" borderId="0" xfId="1" applyNumberFormat="1" applyFont="1" applyFill="1" applyAlignment="1">
      <alignment vertical="top"/>
    </xf>
    <xf numFmtId="172" fontId="18" fillId="0" borderId="0" xfId="1" applyNumberFormat="1" applyFont="1" applyAlignment="1">
      <alignment horizontal="right" vertical="top"/>
    </xf>
    <xf numFmtId="172" fontId="18" fillId="0" borderId="0" xfId="1" applyNumberFormat="1" applyFont="1" applyAlignment="1">
      <alignment vertical="top"/>
    </xf>
    <xf numFmtId="172" fontId="18" fillId="61" borderId="0" xfId="1" applyNumberFormat="1" applyFont="1" applyFill="1" applyAlignment="1">
      <alignment vertical="top"/>
    </xf>
    <xf numFmtId="172" fontId="18" fillId="0" borderId="0" xfId="1" applyNumberFormat="1" applyFont="1" applyFill="1" applyAlignment="1">
      <alignment vertical="top"/>
    </xf>
    <xf numFmtId="164" fontId="22" fillId="61" borderId="0" xfId="1" applyFont="1" applyFill="1" applyAlignment="1">
      <alignment vertical="top"/>
    </xf>
    <xf numFmtId="164" fontId="23" fillId="61" borderId="0" xfId="1" applyFont="1" applyFill="1" applyAlignment="1">
      <alignment vertical="top"/>
    </xf>
    <xf numFmtId="164" fontId="29" fillId="61" borderId="0" xfId="1" applyFont="1" applyFill="1" applyAlignment="1">
      <alignment vertical="top"/>
    </xf>
    <xf numFmtId="164" fontId="18" fillId="61" borderId="0" xfId="1" applyFont="1" applyFill="1" applyAlignment="1">
      <alignment horizontal="right" vertical="top"/>
    </xf>
    <xf numFmtId="164" fontId="28" fillId="0" borderId="0" xfId="1" applyFont="1" applyFill="1" applyAlignment="1">
      <alignment vertical="top"/>
    </xf>
    <xf numFmtId="179" fontId="22" fillId="0" borderId="0" xfId="1" applyNumberFormat="1" applyFont="1" applyAlignment="1">
      <alignment vertical="top"/>
    </xf>
    <xf numFmtId="179" fontId="18" fillId="49" borderId="0" xfId="1" applyNumberFormat="1" applyFont="1" applyFill="1" applyAlignment="1">
      <alignment vertical="top"/>
    </xf>
    <xf numFmtId="0" fontId="39" fillId="0" borderId="0" xfId="0" applyFont="1" applyAlignment="1">
      <alignment horizontal="left" vertical="top"/>
    </xf>
    <xf numFmtId="0" fontId="16" fillId="0" borderId="0" xfId="0" applyFont="1"/>
    <xf numFmtId="2" fontId="18" fillId="50" borderId="0" xfId="0" applyNumberFormat="1" applyFont="1" applyFill="1" applyAlignment="1">
      <alignment vertical="top"/>
    </xf>
    <xf numFmtId="0" fontId="18" fillId="62" borderId="0" xfId="0" applyFont="1" applyFill="1" applyAlignment="1">
      <alignment vertical="top"/>
    </xf>
    <xf numFmtId="181" fontId="18" fillId="0" borderId="0" xfId="0" applyNumberFormat="1" applyFont="1" applyAlignment="1">
      <alignment vertical="top"/>
    </xf>
    <xf numFmtId="164" fontId="28" fillId="0" borderId="0" xfId="0" applyNumberFormat="1" applyFont="1" applyAlignment="1">
      <alignment vertical="top"/>
    </xf>
    <xf numFmtId="182" fontId="18" fillId="0" borderId="0" xfId="0" applyNumberFormat="1" applyFont="1" applyAlignment="1">
      <alignment vertical="top"/>
    </xf>
    <xf numFmtId="0" fontId="18" fillId="0" borderId="0" xfId="66" applyNumberFormat="1" applyFont="1">
      <alignment vertical="top"/>
    </xf>
    <xf numFmtId="10" fontId="1" fillId="0" borderId="0" xfId="2" applyAlignment="1">
      <alignment vertical="top"/>
    </xf>
    <xf numFmtId="182" fontId="18" fillId="0" borderId="0" xfId="2" applyNumberFormat="1" applyFont="1" applyAlignment="1">
      <alignment vertical="top"/>
    </xf>
    <xf numFmtId="10" fontId="1" fillId="0" borderId="13" xfId="2" applyBorder="1" applyAlignment="1">
      <alignment vertical="top"/>
    </xf>
    <xf numFmtId="164" fontId="14" fillId="0" borderId="0" xfId="0" applyNumberFormat="1" applyFont="1" applyAlignment="1">
      <alignment vertical="top"/>
    </xf>
    <xf numFmtId="182" fontId="14" fillId="0" borderId="0" xfId="0" applyNumberFormat="1" applyFont="1" applyAlignment="1">
      <alignment vertical="top"/>
    </xf>
    <xf numFmtId="10" fontId="1" fillId="0" borderId="0" xfId="2" applyFont="1" applyBorder="1" applyAlignment="1">
      <alignment vertical="top"/>
    </xf>
    <xf numFmtId="10" fontId="18" fillId="50" borderId="0" xfId="0" applyNumberFormat="1" applyFont="1" applyFill="1" applyAlignment="1">
      <alignment vertical="top"/>
    </xf>
    <xf numFmtId="175" fontId="18" fillId="61" borderId="0" xfId="1" applyNumberFormat="1" applyFont="1" applyFill="1" applyAlignment="1">
      <alignment vertical="top"/>
    </xf>
    <xf numFmtId="175" fontId="18" fillId="0" borderId="0" xfId="1" applyNumberFormat="1" applyFont="1" applyFill="1" applyBorder="1" applyAlignment="1">
      <alignment vertical="top"/>
    </xf>
    <xf numFmtId="175" fontId="18" fillId="0" borderId="12" xfId="1" applyNumberFormat="1" applyFont="1" applyFill="1" applyBorder="1" applyAlignment="1">
      <alignment vertical="top"/>
    </xf>
    <xf numFmtId="175" fontId="18" fillId="0" borderId="0" xfId="0" applyNumberFormat="1" applyFont="1" applyAlignment="1">
      <alignment vertical="top"/>
    </xf>
    <xf numFmtId="183" fontId="18" fillId="61" borderId="0" xfId="0" applyNumberFormat="1" applyFont="1" applyFill="1" applyAlignment="1">
      <alignment vertical="top"/>
    </xf>
    <xf numFmtId="183" fontId="18" fillId="0" borderId="0" xfId="1" applyNumberFormat="1" applyFont="1" applyAlignment="1">
      <alignment vertical="top"/>
    </xf>
    <xf numFmtId="183" fontId="18" fillId="0" borderId="0" xfId="0" applyNumberFormat="1" applyFont="1" applyAlignment="1">
      <alignment vertical="top"/>
    </xf>
    <xf numFmtId="185" fontId="18" fillId="0" borderId="0" xfId="1" applyNumberFormat="1" applyFont="1" applyAlignment="1">
      <alignment vertical="top"/>
    </xf>
    <xf numFmtId="186" fontId="28" fillId="0" borderId="0" xfId="1" applyNumberFormat="1" applyFont="1" applyFill="1" applyAlignment="1">
      <alignment vertical="top"/>
    </xf>
    <xf numFmtId="183" fontId="28" fillId="0" borderId="0" xfId="0" applyNumberFormat="1" applyFont="1" applyAlignment="1">
      <alignment vertical="top"/>
    </xf>
    <xf numFmtId="186" fontId="28" fillId="0" borderId="0" xfId="0" applyNumberFormat="1" applyFont="1" applyAlignment="1">
      <alignment vertical="top"/>
    </xf>
    <xf numFmtId="175" fontId="22" fillId="0" borderId="0" xfId="1" applyNumberFormat="1" applyFont="1" applyFill="1" applyAlignment="1">
      <alignment vertical="top"/>
    </xf>
    <xf numFmtId="175" fontId="18" fillId="0" borderId="0" xfId="1" applyNumberFormat="1" applyFont="1" applyFill="1" applyAlignment="1">
      <alignment horizontal="right" vertical="top"/>
    </xf>
    <xf numFmtId="165" fontId="18" fillId="50" borderId="0" xfId="0" applyNumberFormat="1" applyFont="1" applyFill="1" applyAlignment="1">
      <alignment vertical="top"/>
    </xf>
    <xf numFmtId="184" fontId="18" fillId="0" borderId="0" xfId="0" applyNumberFormat="1" applyFont="1" applyAlignment="1">
      <alignment vertical="top"/>
    </xf>
    <xf numFmtId="0" fontId="40" fillId="63" borderId="0" xfId="69"/>
    <xf numFmtId="0" fontId="41" fillId="63" borderId="14" xfId="0" applyFont="1" applyFill="1" applyBorder="1"/>
    <xf numFmtId="0" fontId="41" fillId="63" borderId="0" xfId="0" applyFont="1" applyFill="1"/>
    <xf numFmtId="0" fontId="41" fillId="64" borderId="0" xfId="0" applyFont="1" applyFill="1"/>
    <xf numFmtId="0" fontId="42"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3" fillId="63" borderId="0" xfId="73"/>
    <xf numFmtId="0" fontId="0" fillId="66" borderId="10" xfId="0" applyFill="1" applyBorder="1"/>
    <xf numFmtId="0" fontId="44" fillId="0" borderId="0" xfId="66" applyNumberFormat="1" applyFont="1">
      <alignment vertical="top"/>
    </xf>
    <xf numFmtId="0" fontId="45" fillId="0" borderId="0" xfId="67" applyFont="1" applyFill="1">
      <alignment vertical="top"/>
    </xf>
    <xf numFmtId="0" fontId="46" fillId="0" borderId="0" xfId="67" applyFont="1" applyFill="1">
      <alignment vertical="top"/>
    </xf>
    <xf numFmtId="0" fontId="14" fillId="0" borderId="0" xfId="68" applyFont="1">
      <alignment horizontal="right" vertical="top"/>
    </xf>
    <xf numFmtId="164" fontId="14" fillId="0" borderId="0" xfId="1" applyFont="1" applyAlignment="1">
      <alignment vertical="top"/>
    </xf>
    <xf numFmtId="175" fontId="14" fillId="0" borderId="0" xfId="0" applyNumberFormat="1" applyFont="1" applyAlignment="1">
      <alignment vertical="top"/>
    </xf>
    <xf numFmtId="175" fontId="14" fillId="0" borderId="0" xfId="1" applyNumberFormat="1" applyFont="1" applyAlignment="1">
      <alignment vertical="top"/>
    </xf>
    <xf numFmtId="164" fontId="44" fillId="0" borderId="0" xfId="1" applyFont="1" applyAlignment="1">
      <alignment vertical="top"/>
    </xf>
    <xf numFmtId="164" fontId="45" fillId="0" borderId="0" xfId="1" applyFont="1" applyFill="1" applyAlignment="1">
      <alignment vertical="top"/>
    </xf>
    <xf numFmtId="164" fontId="46" fillId="0" borderId="0" xfId="1" applyFont="1" applyFill="1" applyAlignment="1">
      <alignment vertical="top"/>
    </xf>
    <xf numFmtId="164" fontId="14" fillId="0" borderId="0" xfId="1" applyFont="1" applyAlignment="1">
      <alignment horizontal="right" vertical="top"/>
    </xf>
    <xf numFmtId="164" fontId="39" fillId="0" borderId="0" xfId="1" applyFont="1" applyFill="1" applyAlignment="1">
      <alignment vertical="top"/>
    </xf>
    <xf numFmtId="175" fontId="14" fillId="0" borderId="0" xfId="1" applyNumberFormat="1" applyFont="1" applyFill="1" applyAlignment="1">
      <alignment vertical="top"/>
    </xf>
    <xf numFmtId="0" fontId="39" fillId="0" borderId="0" xfId="67" applyFont="1" applyFill="1">
      <alignment vertical="top"/>
    </xf>
    <xf numFmtId="0" fontId="39" fillId="0" borderId="12" xfId="67" applyFont="1" applyFill="1" applyBorder="1">
      <alignment vertical="top"/>
    </xf>
    <xf numFmtId="0" fontId="39" fillId="0" borderId="0" xfId="67" applyFont="1" applyFill="1" applyBorder="1">
      <alignment vertical="top"/>
    </xf>
    <xf numFmtId="175" fontId="28" fillId="0" borderId="0" xfId="1" applyNumberFormat="1" applyFont="1" applyFill="1" applyAlignment="1">
      <alignment vertical="top"/>
    </xf>
    <xf numFmtId="183" fontId="18" fillId="0" borderId="0" xfId="2" applyNumberFormat="1" applyFont="1" applyFill="1" applyAlignment="1">
      <alignment vertical="top"/>
    </xf>
    <xf numFmtId="0" fontId="47" fillId="0" borderId="0" xfId="67" applyFont="1" applyFill="1">
      <alignment vertical="top"/>
    </xf>
    <xf numFmtId="186" fontId="24" fillId="0" borderId="0" xfId="0" applyNumberFormat="1" applyFont="1" applyAlignment="1">
      <alignment vertical="top"/>
    </xf>
    <xf numFmtId="180" fontId="22" fillId="67" borderId="0" xfId="62" applyNumberFormat="1" applyFont="1" applyFill="1">
      <alignment vertical="top"/>
    </xf>
    <xf numFmtId="180" fontId="23" fillId="67" borderId="0" xfId="62" applyNumberFormat="1" applyFont="1" applyFill="1">
      <alignment vertical="top"/>
    </xf>
    <xf numFmtId="180" fontId="18" fillId="67" borderId="0" xfId="62" applyNumberFormat="1" applyFill="1">
      <alignment vertical="top"/>
    </xf>
    <xf numFmtId="179" fontId="18" fillId="51" borderId="0" xfId="1" applyNumberFormat="1" applyFont="1" applyFill="1" applyAlignment="1">
      <alignment vertical="top"/>
    </xf>
    <xf numFmtId="0" fontId="41"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7" fontId="18" fillId="50" borderId="0" xfId="0" applyNumberFormat="1" applyFont="1" applyFill="1" applyAlignment="1">
      <alignment vertical="top"/>
    </xf>
    <xf numFmtId="15" fontId="41" fillId="63" borderId="0" xfId="0" applyNumberFormat="1" applyFont="1" applyFill="1" applyAlignment="1">
      <alignment horizontal="left"/>
    </xf>
  </cellXfs>
  <cellStyles count="7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5</xdr:col>
      <xdr:colOff>234807</xdr:colOff>
      <xdr:row>6</xdr:row>
      <xdr:rowOff>192884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E0DCD8"/>
    <pageSetUpPr fitToPage="1"/>
  </sheetPr>
  <dimension ref="A1:F51"/>
  <sheetViews>
    <sheetView zoomScaleNormal="100" workbookViewId="0">
      <pane ySplit="9" topLeftCell="A34" activePane="bottomLeft" state="frozen"/>
      <selection pane="bottomLeft"/>
    </sheetView>
  </sheetViews>
  <sheetFormatPr defaultColWidth="9.109375" defaultRowHeight="13.2" x14ac:dyDescent="0.25"/>
  <cols>
    <col min="1" max="1" width="30.44140625" bestFit="1" customWidth="1"/>
    <col min="2" max="2" width="108" customWidth="1"/>
    <col min="3" max="3" width="20.44140625" customWidth="1"/>
  </cols>
  <sheetData>
    <row r="1" spans="1:6" ht="30.6" thickBot="1" x14ac:dyDescent="0.55000000000000004">
      <c r="A1" s="256" t="str">
        <f ca="1" xml:space="preserve"> RIGHT(CELL("filename", $A$1), LEN(CELL("filename", $A$1)) - SEARCH("]", CELL("filename", $A$1)))</f>
        <v>Cover</v>
      </c>
      <c r="B1" s="256"/>
      <c r="C1" s="256"/>
      <c r="D1" s="256"/>
      <c r="E1" s="256"/>
      <c r="F1" s="256"/>
    </row>
    <row r="2" spans="1:6" ht="3.9" customHeight="1" x14ac:dyDescent="0.35">
      <c r="A2" s="257"/>
      <c r="B2" s="257"/>
      <c r="C2" s="257"/>
      <c r="D2" s="257"/>
      <c r="E2" s="257"/>
      <c r="F2" s="257"/>
    </row>
    <row r="3" spans="1:6" ht="16.2" x14ac:dyDescent="0.35">
      <c r="A3" s="258" t="s">
        <v>284</v>
      </c>
      <c r="B3" s="258" t="s">
        <v>297</v>
      </c>
      <c r="C3" s="259"/>
      <c r="D3" s="259"/>
      <c r="E3" s="259"/>
      <c r="F3" s="259"/>
    </row>
    <row r="4" spans="1:6" ht="16.2" x14ac:dyDescent="0.35">
      <c r="A4" s="258" t="s">
        <v>285</v>
      </c>
      <c r="B4" s="289">
        <v>5</v>
      </c>
      <c r="C4" s="259"/>
      <c r="D4" s="259"/>
      <c r="E4" s="259"/>
      <c r="F4" s="259"/>
    </row>
    <row r="5" spans="1:6" ht="16.2" x14ac:dyDescent="0.35">
      <c r="A5" s="258" t="s">
        <v>0</v>
      </c>
      <c r="B5" s="289" t="s">
        <v>434</v>
      </c>
      <c r="C5" s="259"/>
      <c r="D5" s="259"/>
      <c r="E5" s="259"/>
      <c r="F5" s="259"/>
    </row>
    <row r="6" spans="1:6" ht="16.2" x14ac:dyDescent="0.35">
      <c r="A6" s="258" t="s">
        <v>1</v>
      </c>
      <c r="B6" s="293">
        <v>44167</v>
      </c>
      <c r="C6" s="259"/>
      <c r="D6" s="259"/>
      <c r="E6" s="259"/>
      <c r="F6" s="259"/>
    </row>
    <row r="7" spans="1:6" ht="16.2" x14ac:dyDescent="0.35">
      <c r="A7" s="258" t="s">
        <v>281</v>
      </c>
      <c r="B7" s="258" t="s">
        <v>286</v>
      </c>
      <c r="C7" s="259"/>
      <c r="D7" s="259"/>
      <c r="E7" s="259"/>
      <c r="F7" s="259"/>
    </row>
    <row r="8" spans="1:6" ht="16.2" x14ac:dyDescent="0.35">
      <c r="A8" s="258" t="s">
        <v>282</v>
      </c>
      <c r="B8" s="258" t="s">
        <v>433</v>
      </c>
      <c r="C8" s="259"/>
      <c r="D8" s="259"/>
      <c r="E8" s="259"/>
      <c r="F8" s="259"/>
    </row>
    <row r="9" spans="1:6" ht="3.9" customHeight="1" x14ac:dyDescent="0.35">
      <c r="A9" s="258"/>
      <c r="B9" s="258"/>
      <c r="C9" s="258"/>
      <c r="D9" s="258"/>
      <c r="E9" s="258"/>
      <c r="F9" s="258"/>
    </row>
    <row r="11" spans="1:6" ht="15" x14ac:dyDescent="0.25">
      <c r="A11" s="260" t="s">
        <v>287</v>
      </c>
      <c r="B11" s="261" t="s">
        <v>312</v>
      </c>
    </row>
    <row r="12" spans="1:6" ht="15" x14ac:dyDescent="0.25">
      <c r="A12" s="260"/>
      <c r="B12" s="261" t="s">
        <v>313</v>
      </c>
    </row>
    <row r="13" spans="1:6" ht="15" x14ac:dyDescent="0.25">
      <c r="A13" s="260"/>
      <c r="B13" s="261" t="s">
        <v>314</v>
      </c>
    </row>
    <row r="14" spans="1:6" x14ac:dyDescent="0.25">
      <c r="A14" s="261"/>
      <c r="B14" s="261"/>
    </row>
    <row r="15" spans="1:6" ht="15" x14ac:dyDescent="0.25">
      <c r="A15" s="260" t="s">
        <v>288</v>
      </c>
      <c r="B15" s="261"/>
    </row>
    <row r="16" spans="1:6" x14ac:dyDescent="0.25">
      <c r="A16" s="261"/>
      <c r="B16" s="261"/>
    </row>
    <row r="17" spans="1:2" ht="15" x14ac:dyDescent="0.25">
      <c r="A17" s="260" t="s">
        <v>289</v>
      </c>
      <c r="B17" s="261"/>
    </row>
    <row r="18" spans="1:2" x14ac:dyDescent="0.25">
      <c r="A18" s="261"/>
      <c r="B18" s="261"/>
    </row>
    <row r="19" spans="1:2" ht="15" x14ac:dyDescent="0.25">
      <c r="A19" s="260" t="s">
        <v>290</v>
      </c>
      <c r="B19" s="261"/>
    </row>
    <row r="20" spans="1:2" x14ac:dyDescent="0.25">
      <c r="A20" s="227" t="s">
        <v>323</v>
      </c>
      <c r="B20" s="261"/>
    </row>
    <row r="21" spans="1:2" x14ac:dyDescent="0.25">
      <c r="A21" s="290" t="s">
        <v>379</v>
      </c>
      <c r="B21" s="290" t="s">
        <v>378</v>
      </c>
    </row>
    <row r="22" spans="1:2" ht="39.6" x14ac:dyDescent="0.25">
      <c r="A22" s="290" t="s">
        <v>381</v>
      </c>
      <c r="B22" s="291" t="s">
        <v>382</v>
      </c>
    </row>
    <row r="23" spans="1:2" x14ac:dyDescent="0.25">
      <c r="B23" s="261"/>
    </row>
    <row r="24" spans="1:2" x14ac:dyDescent="0.25">
      <c r="A24" s="227" t="s">
        <v>180</v>
      </c>
      <c r="B24" s="261"/>
    </row>
    <row r="25" spans="1:2" x14ac:dyDescent="0.25">
      <c r="A25" t="s">
        <v>302</v>
      </c>
      <c r="B25" s="261" t="s">
        <v>298</v>
      </c>
    </row>
    <row r="26" spans="1:2" x14ac:dyDescent="0.25">
      <c r="A26" t="s">
        <v>303</v>
      </c>
      <c r="B26" s="261" t="s">
        <v>299</v>
      </c>
    </row>
    <row r="27" spans="1:2" x14ac:dyDescent="0.25">
      <c r="A27" t="s">
        <v>304</v>
      </c>
      <c r="B27" s="261" t="s">
        <v>300</v>
      </c>
    </row>
    <row r="28" spans="1:2" x14ac:dyDescent="0.25">
      <c r="A28" t="s">
        <v>305</v>
      </c>
      <c r="B28" s="261" t="s">
        <v>301</v>
      </c>
    </row>
    <row r="29" spans="1:2" x14ac:dyDescent="0.25">
      <c r="A29" t="s">
        <v>306</v>
      </c>
      <c r="B29" s="261" t="s">
        <v>280</v>
      </c>
    </row>
    <row r="30" spans="1:2" x14ac:dyDescent="0.25">
      <c r="B30" s="261"/>
    </row>
    <row r="31" spans="1:2" x14ac:dyDescent="0.25">
      <c r="A31" s="227" t="s">
        <v>178</v>
      </c>
      <c r="B31" s="261"/>
    </row>
    <row r="32" spans="1:2" x14ac:dyDescent="0.25">
      <c r="A32" t="s">
        <v>307</v>
      </c>
      <c r="B32" s="261" t="s">
        <v>177</v>
      </c>
    </row>
    <row r="33" spans="1:3" x14ac:dyDescent="0.25">
      <c r="A33" t="s">
        <v>308</v>
      </c>
      <c r="B33" s="261" t="s">
        <v>179</v>
      </c>
    </row>
    <row r="34" spans="1:3" x14ac:dyDescent="0.25">
      <c r="A34" t="s">
        <v>309</v>
      </c>
      <c r="B34" s="261" t="s">
        <v>174</v>
      </c>
    </row>
    <row r="35" spans="1:3" x14ac:dyDescent="0.25">
      <c r="A35" t="s">
        <v>310</v>
      </c>
      <c r="B35" s="261" t="s">
        <v>175</v>
      </c>
    </row>
    <row r="36" spans="1:3" x14ac:dyDescent="0.25">
      <c r="A36" t="s">
        <v>311</v>
      </c>
      <c r="B36" s="261" t="s">
        <v>176</v>
      </c>
    </row>
    <row r="37" spans="1:3" x14ac:dyDescent="0.25">
      <c r="B37" s="261"/>
    </row>
    <row r="38" spans="1:3" x14ac:dyDescent="0.25">
      <c r="A38" s="261"/>
      <c r="B38" s="261"/>
    </row>
    <row r="39" spans="1:3" ht="15" x14ac:dyDescent="0.25">
      <c r="A39" s="260" t="s">
        <v>291</v>
      </c>
      <c r="B39" s="261"/>
    </row>
    <row r="40" spans="1:3" ht="15" x14ac:dyDescent="0.25">
      <c r="A40" s="260"/>
      <c r="B40" s="261" t="s">
        <v>315</v>
      </c>
    </row>
    <row r="41" spans="1:3" ht="15" x14ac:dyDescent="0.25">
      <c r="A41" s="260"/>
      <c r="B41" s="261" t="s">
        <v>316</v>
      </c>
    </row>
    <row r="42" spans="1:3" ht="15" x14ac:dyDescent="0.25">
      <c r="A42" s="260"/>
      <c r="B42" s="261" t="s">
        <v>429</v>
      </c>
    </row>
    <row r="43" spans="1:3" ht="15" x14ac:dyDescent="0.25">
      <c r="A43" s="260"/>
      <c r="B43" s="261" t="s">
        <v>431</v>
      </c>
    </row>
    <row r="44" spans="1:3" ht="15" x14ac:dyDescent="0.25">
      <c r="A44" s="260"/>
      <c r="B44" s="261" t="s">
        <v>430</v>
      </c>
    </row>
    <row r="45" spans="1:3" ht="15" x14ac:dyDescent="0.25">
      <c r="A45" s="260"/>
      <c r="B45" s="261" t="s">
        <v>432</v>
      </c>
    </row>
    <row r="46" spans="1:3" ht="15" x14ac:dyDescent="0.25">
      <c r="A46" s="260"/>
      <c r="B46" s="261"/>
    </row>
    <row r="47" spans="1:3" ht="13.8" thickBot="1" x14ac:dyDescent="0.3">
      <c r="A47" s="261"/>
      <c r="B47" s="261"/>
    </row>
    <row r="48" spans="1:3" ht="15.6" thickBot="1" x14ac:dyDescent="0.3">
      <c r="A48" s="260" t="s">
        <v>292</v>
      </c>
      <c r="B48" s="261"/>
      <c r="C48" s="262" t="s">
        <v>293</v>
      </c>
    </row>
    <row r="49" spans="1:6" ht="15" x14ac:dyDescent="0.25">
      <c r="A49" s="260"/>
      <c r="B49" t="s">
        <v>2</v>
      </c>
      <c r="C49" s="29">
        <f xml:space="preserve"> Checks!$F$9</f>
        <v>0</v>
      </c>
    </row>
    <row r="51" spans="1:6" ht="13.8" x14ac:dyDescent="0.3">
      <c r="A51" s="263" t="s">
        <v>294</v>
      </c>
      <c r="B51" s="263"/>
      <c r="C51" s="263"/>
      <c r="D51" s="263"/>
      <c r="E51" s="263"/>
      <c r="F51" s="263"/>
    </row>
  </sheetData>
  <conditionalFormatting sqref="C49">
    <cfRule type="cellIs" dxfId="77" priority="5" stopIfTrue="1" operator="notEqual">
      <formula>0</formula>
    </cfRule>
    <cfRule type="cellIs" dxfId="76" priority="6" stopIfTrue="1" operator="equal">
      <formula>""</formula>
    </cfRule>
  </conditionalFormatting>
  <pageMargins left="0.70866141732283472" right="0.70866141732283472" top="0.74803149606299213" bottom="0.74803149606299213" header="0.31496062992125984" footer="0.31496062992125984"/>
  <pageSetup paperSize="9" scale="61" orientation="landscape" r:id="rId1"/>
  <headerFooter>
    <oddHeader>&amp;L&amp;F&amp;CSheet: &amp;A&amp;ROFFICIAL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178"/>
  <sheetViews>
    <sheetView zoomScaleNormal="100" workbookViewId="0"/>
  </sheetViews>
  <sheetFormatPr defaultColWidth="0" defaultRowHeight="13.2" zeroHeight="1" x14ac:dyDescent="0.25"/>
  <cols>
    <col min="1" max="4" width="2.5546875" customWidth="1"/>
    <col min="5" max="5" width="36.88671875" bestFit="1" customWidth="1"/>
    <col min="6" max="6" width="5.5546875" customWidth="1"/>
    <col min="7" max="8" width="9.109375" customWidth="1"/>
    <col min="9" max="9" width="94.109375" customWidth="1"/>
    <col min="10" max="16383" width="9.109375" hidden="1"/>
    <col min="16384" max="16384" width="12.44140625" hidden="1" customWidth="1"/>
  </cols>
  <sheetData>
    <row r="1" spans="1:9" s="122" customFormat="1" ht="24.6" x14ac:dyDescent="0.4">
      <c r="A1" s="118" t="str">
        <f ca="1" xml:space="preserve"> RIGHT(CELL("filename", $A$1), LEN(CELL("filename", $A$1)) - SEARCH("]", CELL("filename", $A$1)))</f>
        <v>Style Guide</v>
      </c>
    </row>
    <row r="2" spans="1:9" x14ac:dyDescent="0.25"/>
    <row r="3" spans="1:9" x14ac:dyDescent="0.25"/>
    <row r="4" spans="1:9" x14ac:dyDescent="0.25">
      <c r="A4" s="139" t="s">
        <v>3</v>
      </c>
      <c r="B4" s="139"/>
      <c r="C4" s="140"/>
      <c r="D4" s="141"/>
      <c r="E4" s="139"/>
      <c r="F4" s="139"/>
      <c r="G4" s="139"/>
      <c r="H4" s="139"/>
      <c r="I4" s="139"/>
    </row>
    <row r="5" spans="1:9" x14ac:dyDescent="0.25">
      <c r="A5" s="5"/>
      <c r="B5" s="5"/>
      <c r="C5" s="9"/>
      <c r="D5" s="6"/>
      <c r="E5" s="7"/>
      <c r="F5" s="7"/>
      <c r="G5" s="7"/>
      <c r="H5" s="7"/>
      <c r="I5" s="7"/>
    </row>
    <row r="6" spans="1:9" x14ac:dyDescent="0.25">
      <c r="A6" s="5"/>
      <c r="B6" s="5"/>
      <c r="C6" s="9"/>
      <c r="D6" s="6"/>
      <c r="E6" s="142" t="s">
        <v>4</v>
      </c>
      <c r="F6" s="7"/>
      <c r="G6" s="7" t="s">
        <v>5</v>
      </c>
      <c r="H6" s="7"/>
      <c r="I6" s="7"/>
    </row>
    <row r="7" spans="1:9" x14ac:dyDescent="0.25">
      <c r="A7" s="5"/>
      <c r="B7" s="5"/>
      <c r="C7" s="9"/>
      <c r="D7" s="6"/>
      <c r="E7" s="143"/>
      <c r="F7" s="7"/>
      <c r="G7" s="7"/>
      <c r="H7" s="7"/>
      <c r="I7" s="7"/>
    </row>
    <row r="8" spans="1:9" x14ac:dyDescent="0.25">
      <c r="A8" s="5"/>
      <c r="B8" s="5"/>
      <c r="C8" s="9"/>
      <c r="D8" s="6"/>
      <c r="E8" s="144" t="s">
        <v>6</v>
      </c>
      <c r="F8" s="7"/>
      <c r="G8" s="7" t="s">
        <v>7</v>
      </c>
      <c r="H8" s="7"/>
      <c r="I8" s="7"/>
    </row>
    <row r="9" spans="1:9" x14ac:dyDescent="0.25">
      <c r="A9" s="5"/>
      <c r="B9" s="5"/>
      <c r="C9" s="9"/>
      <c r="D9" s="6"/>
      <c r="E9" s="143"/>
      <c r="F9" s="7"/>
      <c r="G9" s="7"/>
      <c r="H9" s="7"/>
      <c r="I9" s="7"/>
    </row>
    <row r="10" spans="1:9" x14ac:dyDescent="0.25">
      <c r="A10" s="5"/>
      <c r="B10" s="5"/>
      <c r="C10" s="9"/>
      <c r="D10" s="6"/>
      <c r="E10" s="145" t="s">
        <v>8</v>
      </c>
      <c r="F10" s="7"/>
      <c r="G10" s="7" t="s">
        <v>9</v>
      </c>
      <c r="H10" s="7"/>
      <c r="I10" s="7"/>
    </row>
    <row r="11" spans="1:9" x14ac:dyDescent="0.25">
      <c r="A11" s="5"/>
      <c r="B11" s="5"/>
      <c r="C11" s="9"/>
      <c r="D11" s="6"/>
      <c r="E11" s="143"/>
      <c r="F11" s="7"/>
      <c r="G11" s="7"/>
      <c r="H11" s="7"/>
      <c r="I11" s="7"/>
    </row>
    <row r="12" spans="1:9" x14ac:dyDescent="0.25">
      <c r="A12" s="5"/>
      <c r="B12" s="5"/>
      <c r="C12" s="9"/>
      <c r="D12" s="6"/>
      <c r="E12" s="146" t="s">
        <v>10</v>
      </c>
      <c r="F12" s="7"/>
      <c r="G12" s="7" t="s">
        <v>11</v>
      </c>
      <c r="H12" s="7"/>
      <c r="I12" s="7"/>
    </row>
    <row r="13" spans="1:9" x14ac:dyDescent="0.25">
      <c r="A13" s="5"/>
      <c r="B13" s="5"/>
      <c r="C13" s="9"/>
      <c r="D13" s="6"/>
      <c r="E13" s="143"/>
      <c r="F13" s="7"/>
      <c r="G13" s="7"/>
      <c r="H13" s="7"/>
      <c r="I13" s="7"/>
    </row>
    <row r="14" spans="1:9" x14ac:dyDescent="0.25">
      <c r="A14" s="5"/>
      <c r="B14" s="5"/>
      <c r="C14" s="9"/>
      <c r="D14" s="6"/>
      <c r="E14" s="147" t="s">
        <v>12</v>
      </c>
      <c r="F14" s="7"/>
      <c r="G14" s="7" t="s">
        <v>13</v>
      </c>
      <c r="H14" s="7"/>
      <c r="I14" s="7"/>
    </row>
    <row r="15" spans="1:9" x14ac:dyDescent="0.25">
      <c r="A15" s="5"/>
      <c r="B15" s="5"/>
      <c r="C15" s="9"/>
      <c r="D15" s="6"/>
      <c r="E15" s="7"/>
      <c r="F15" s="7"/>
      <c r="G15" s="7"/>
      <c r="H15" s="7"/>
      <c r="I15" s="7"/>
    </row>
    <row r="16" spans="1:9" x14ac:dyDescent="0.25">
      <c r="A16" s="5"/>
      <c r="B16" s="5"/>
      <c r="C16" s="9"/>
      <c r="D16" s="6"/>
      <c r="E16" s="7"/>
      <c r="F16" s="7"/>
      <c r="G16" s="7"/>
      <c r="H16" s="7"/>
      <c r="I16" s="7"/>
    </row>
    <row r="17" spans="1:9" x14ac:dyDescent="0.25">
      <c r="A17" s="139" t="s">
        <v>14</v>
      </c>
      <c r="B17" s="139"/>
      <c r="C17" s="140"/>
      <c r="D17" s="141"/>
      <c r="E17" s="139"/>
      <c r="F17" s="139"/>
      <c r="G17" s="139"/>
      <c r="H17" s="139"/>
      <c r="I17" s="139"/>
    </row>
    <row r="18" spans="1:9" x14ac:dyDescent="0.25">
      <c r="A18" s="5"/>
      <c r="B18" s="5"/>
      <c r="C18" s="9"/>
      <c r="D18" s="6"/>
      <c r="E18" s="7"/>
      <c r="F18" s="7"/>
      <c r="G18" s="7"/>
      <c r="H18" s="7"/>
      <c r="I18" s="7"/>
    </row>
    <row r="19" spans="1:9" x14ac:dyDescent="0.25">
      <c r="A19" s="5"/>
      <c r="B19" s="5" t="s">
        <v>15</v>
      </c>
      <c r="C19" s="9"/>
      <c r="D19" s="6"/>
      <c r="E19" s="7"/>
      <c r="F19" s="7"/>
      <c r="G19" s="7"/>
      <c r="H19" s="7"/>
      <c r="I19" s="7"/>
    </row>
    <row r="20" spans="1:9" x14ac:dyDescent="0.25">
      <c r="A20" s="5"/>
      <c r="B20" s="5"/>
      <c r="C20" s="9"/>
      <c r="D20" s="6"/>
      <c r="E20" s="37" t="s">
        <v>16</v>
      </c>
      <c r="F20" s="7"/>
      <c r="G20" s="7" t="s">
        <v>17</v>
      </c>
      <c r="H20" s="7"/>
      <c r="I20" s="7"/>
    </row>
    <row r="21" spans="1:9" x14ac:dyDescent="0.25">
      <c r="A21" s="5"/>
      <c r="B21" s="5"/>
      <c r="C21" s="9"/>
      <c r="D21" s="6"/>
      <c r="E21" s="7"/>
      <c r="F21" s="7"/>
      <c r="G21" s="7"/>
      <c r="H21" s="7"/>
      <c r="I21" s="7"/>
    </row>
    <row r="22" spans="1:9" x14ac:dyDescent="0.25">
      <c r="A22" s="5"/>
      <c r="B22" s="5"/>
      <c r="C22" s="9"/>
      <c r="D22" s="6"/>
      <c r="E22" s="2" t="s">
        <v>18</v>
      </c>
      <c r="F22" s="7"/>
      <c r="G22" s="7" t="s">
        <v>19</v>
      </c>
      <c r="H22" s="7"/>
      <c r="I22" s="7"/>
    </row>
    <row r="23" spans="1:9" x14ac:dyDescent="0.25">
      <c r="A23" s="5"/>
      <c r="B23" s="5"/>
      <c r="C23" s="9"/>
      <c r="D23" s="6"/>
      <c r="E23" s="7"/>
      <c r="F23" s="7"/>
      <c r="G23" s="7"/>
      <c r="H23" s="7"/>
      <c r="I23" s="7"/>
    </row>
    <row r="24" spans="1:9" x14ac:dyDescent="0.25">
      <c r="A24" s="5"/>
      <c r="B24" s="5"/>
      <c r="C24" s="9"/>
      <c r="D24" s="6"/>
      <c r="E24" s="7" t="s">
        <v>20</v>
      </c>
      <c r="F24" s="7"/>
      <c r="G24" s="7" t="s">
        <v>21</v>
      </c>
      <c r="H24" s="7"/>
      <c r="I24" s="7"/>
    </row>
    <row r="25" spans="1:9" x14ac:dyDescent="0.25">
      <c r="A25" s="5"/>
      <c r="B25" s="5"/>
      <c r="C25" s="9"/>
      <c r="D25" s="6"/>
      <c r="E25" s="7"/>
      <c r="F25" s="7"/>
      <c r="G25" s="7"/>
      <c r="H25" s="7"/>
      <c r="I25" s="7"/>
    </row>
    <row r="26" spans="1:9" x14ac:dyDescent="0.25">
      <c r="A26" s="5"/>
      <c r="B26" s="5" t="s">
        <v>22</v>
      </c>
      <c r="C26" s="9"/>
      <c r="D26" s="6"/>
      <c r="E26" s="7"/>
      <c r="F26" s="7"/>
      <c r="G26" s="7"/>
      <c r="H26" s="7"/>
      <c r="I26" s="7"/>
    </row>
    <row r="27" spans="1:9" x14ac:dyDescent="0.25">
      <c r="A27" s="5"/>
      <c r="B27" s="5"/>
      <c r="C27" s="9"/>
      <c r="D27" s="6"/>
      <c r="E27" s="148" t="s">
        <v>23</v>
      </c>
      <c r="F27" s="7"/>
      <c r="G27" s="7" t="s">
        <v>24</v>
      </c>
      <c r="H27" s="7"/>
      <c r="I27" s="7"/>
    </row>
    <row r="28" spans="1:9" x14ac:dyDescent="0.25">
      <c r="A28" s="5"/>
      <c r="B28" s="5"/>
      <c r="C28" s="9"/>
      <c r="D28" s="6"/>
      <c r="E28" s="7"/>
      <c r="F28" s="7"/>
      <c r="G28" s="7"/>
      <c r="H28" s="7"/>
      <c r="I28" s="7"/>
    </row>
    <row r="29" spans="1:9" x14ac:dyDescent="0.25">
      <c r="A29" s="5"/>
      <c r="B29" s="5"/>
      <c r="C29" s="9"/>
      <c r="D29" s="6"/>
      <c r="E29" s="149" t="s">
        <v>25</v>
      </c>
      <c r="F29" s="7"/>
      <c r="G29" s="7" t="s">
        <v>26</v>
      </c>
      <c r="H29" s="7"/>
      <c r="I29" s="7"/>
    </row>
    <row r="30" spans="1:9" x14ac:dyDescent="0.25">
      <c r="A30" s="5"/>
      <c r="B30" s="5"/>
      <c r="C30" s="9"/>
      <c r="D30" s="6"/>
      <c r="E30" s="7"/>
      <c r="F30" s="7"/>
      <c r="G30" s="7"/>
      <c r="H30" s="7"/>
      <c r="I30" s="7"/>
    </row>
    <row r="31" spans="1:9" x14ac:dyDescent="0.25">
      <c r="A31" s="5"/>
      <c r="B31" s="5"/>
      <c r="C31" s="9"/>
      <c r="D31" s="6"/>
      <c r="E31" s="150" t="s">
        <v>27</v>
      </c>
      <c r="F31" s="7"/>
      <c r="G31" s="7" t="s">
        <v>28</v>
      </c>
      <c r="H31" s="7"/>
      <c r="I31" s="7"/>
    </row>
    <row r="32" spans="1:9" x14ac:dyDescent="0.25">
      <c r="A32" s="5"/>
      <c r="B32" s="5"/>
      <c r="C32" s="9"/>
      <c r="D32" s="6"/>
      <c r="E32" s="7"/>
      <c r="F32" s="7"/>
      <c r="G32" s="7"/>
      <c r="H32" s="7"/>
      <c r="I32" s="7"/>
    </row>
    <row r="33" spans="1:9" x14ac:dyDescent="0.25">
      <c r="A33" s="5"/>
      <c r="B33" s="5"/>
      <c r="C33" s="9"/>
      <c r="D33" s="6"/>
      <c r="E33" s="149" t="s">
        <v>29</v>
      </c>
      <c r="F33" s="7"/>
      <c r="G33" s="7" t="s">
        <v>30</v>
      </c>
      <c r="H33" s="7"/>
      <c r="I33" s="7"/>
    </row>
    <row r="34" spans="1:9" x14ac:dyDescent="0.25">
      <c r="A34" s="5"/>
      <c r="B34" s="5"/>
      <c r="C34" s="9"/>
      <c r="D34" s="6"/>
      <c r="E34" s="7"/>
      <c r="F34" s="7"/>
      <c r="G34" s="7"/>
      <c r="H34" s="7"/>
      <c r="I34" s="7"/>
    </row>
    <row r="35" spans="1:9" x14ac:dyDescent="0.25">
      <c r="A35" s="5"/>
      <c r="B35" s="5" t="s">
        <v>31</v>
      </c>
      <c r="C35" s="9"/>
      <c r="D35" s="6"/>
      <c r="E35" s="7"/>
      <c r="F35" s="7"/>
      <c r="G35" s="7"/>
      <c r="H35" s="7"/>
      <c r="I35" s="7"/>
    </row>
    <row r="36" spans="1:9" x14ac:dyDescent="0.25">
      <c r="A36" s="5"/>
      <c r="B36" s="5"/>
      <c r="C36" s="9"/>
      <c r="D36" s="6"/>
      <c r="E36" s="151" t="s">
        <v>32</v>
      </c>
      <c r="F36" s="7"/>
      <c r="G36" s="7" t="s">
        <v>33</v>
      </c>
      <c r="H36" s="7"/>
      <c r="I36" s="7"/>
    </row>
    <row r="37" spans="1:9" x14ac:dyDescent="0.25">
      <c r="A37" s="5"/>
      <c r="B37" s="5"/>
      <c r="C37" s="9"/>
      <c r="D37" s="6"/>
      <c r="E37" s="7"/>
      <c r="F37" s="7"/>
      <c r="G37" s="7"/>
      <c r="H37" s="7"/>
      <c r="I37" s="7"/>
    </row>
    <row r="38" spans="1:9" x14ac:dyDescent="0.25">
      <c r="A38" s="5"/>
      <c r="B38" s="5"/>
      <c r="C38" s="9"/>
      <c r="D38" s="6"/>
      <c r="E38" s="3" t="s">
        <v>34</v>
      </c>
      <c r="F38" s="7"/>
      <c r="G38" s="7" t="s">
        <v>35</v>
      </c>
      <c r="H38" s="7"/>
      <c r="I38" s="7"/>
    </row>
    <row r="39" spans="1:9" x14ac:dyDescent="0.25">
      <c r="A39" s="5"/>
      <c r="B39" s="5"/>
      <c r="C39" s="9"/>
      <c r="D39" s="6"/>
      <c r="E39" s="7"/>
      <c r="F39" s="7"/>
      <c r="G39" s="7"/>
      <c r="H39" s="7"/>
      <c r="I39" s="7"/>
    </row>
    <row r="40" spans="1:9" x14ac:dyDescent="0.25">
      <c r="A40" s="5"/>
      <c r="B40" s="5"/>
      <c r="C40" s="9"/>
      <c r="D40" s="6"/>
      <c r="E40" s="152" t="s">
        <v>36</v>
      </c>
      <c r="F40" s="7"/>
      <c r="G40" s="7" t="s">
        <v>37</v>
      </c>
      <c r="H40" s="7"/>
      <c r="I40" s="7"/>
    </row>
    <row r="41" spans="1:9" x14ac:dyDescent="0.25">
      <c r="A41" s="5"/>
      <c r="B41" s="5"/>
      <c r="C41" s="9"/>
      <c r="D41" s="6"/>
      <c r="E41" s="7"/>
      <c r="F41" s="7"/>
      <c r="G41" s="7"/>
      <c r="H41" s="7"/>
      <c r="I41" s="7"/>
    </row>
    <row r="42" spans="1:9" x14ac:dyDescent="0.25">
      <c r="A42" s="5"/>
      <c r="B42" s="5"/>
      <c r="C42" s="9"/>
      <c r="D42" s="6"/>
      <c r="E42" s="8" t="s">
        <v>38</v>
      </c>
      <c r="F42" s="7"/>
      <c r="G42" s="7" t="s">
        <v>39</v>
      </c>
      <c r="H42" s="7"/>
      <c r="I42" s="7"/>
    </row>
    <row r="43" spans="1:9" x14ac:dyDescent="0.25">
      <c r="A43" s="5"/>
      <c r="B43" s="5"/>
      <c r="C43" s="9"/>
      <c r="D43" s="6"/>
      <c r="E43" s="7"/>
      <c r="F43" s="7"/>
      <c r="G43" s="7"/>
      <c r="H43" s="7"/>
      <c r="I43" s="7"/>
    </row>
    <row r="44" spans="1:9" x14ac:dyDescent="0.25">
      <c r="A44" s="5"/>
      <c r="B44" s="5"/>
      <c r="C44" s="9"/>
      <c r="D44" s="6"/>
      <c r="E44" s="153" t="s">
        <v>40</v>
      </c>
      <c r="F44" s="7"/>
      <c r="G44" s="7" t="s">
        <v>41</v>
      </c>
      <c r="H44" s="7"/>
      <c r="I44" s="7"/>
    </row>
    <row r="45" spans="1:9" x14ac:dyDescent="0.25">
      <c r="A45" s="5"/>
      <c r="B45" s="5"/>
      <c r="C45" s="9"/>
      <c r="D45" s="6"/>
      <c r="E45" s="7"/>
      <c r="F45" s="7"/>
      <c r="G45" s="7"/>
      <c r="H45" s="7"/>
      <c r="I45" s="7"/>
    </row>
    <row r="46" spans="1:9" x14ac:dyDescent="0.25">
      <c r="A46" s="5"/>
      <c r="B46" s="5" t="s">
        <v>42</v>
      </c>
      <c r="C46" s="9"/>
      <c r="D46" s="6"/>
      <c r="E46" s="7"/>
      <c r="F46" s="7"/>
      <c r="G46" s="7"/>
      <c r="H46" s="7"/>
      <c r="I46" s="7"/>
    </row>
    <row r="47" spans="1:9" x14ac:dyDescent="0.25">
      <c r="A47" s="5"/>
      <c r="B47" s="5"/>
      <c r="C47" s="9"/>
      <c r="D47" s="6"/>
      <c r="E47" s="154" t="s">
        <v>43</v>
      </c>
      <c r="F47" s="7"/>
      <c r="G47" s="7" t="s">
        <v>44</v>
      </c>
      <c r="H47" s="7"/>
      <c r="I47" s="7"/>
    </row>
    <row r="48" spans="1:9" x14ac:dyDescent="0.25">
      <c r="A48" s="5"/>
      <c r="B48" s="5"/>
      <c r="C48" s="9"/>
      <c r="D48" s="6"/>
      <c r="E48" s="7"/>
      <c r="F48" s="7"/>
      <c r="G48" s="7"/>
      <c r="H48" s="7"/>
      <c r="I48" s="7"/>
    </row>
    <row r="49" spans="1:9" x14ac:dyDescent="0.25">
      <c r="A49" s="5"/>
      <c r="B49" s="5"/>
      <c r="C49" s="9"/>
      <c r="D49" s="6"/>
      <c r="E49" s="155" t="s">
        <v>45</v>
      </c>
      <c r="F49" s="7"/>
      <c r="G49" s="7" t="s">
        <v>46</v>
      </c>
      <c r="H49" s="7"/>
      <c r="I49" s="7"/>
    </row>
    <row r="50" spans="1:9" x14ac:dyDescent="0.25">
      <c r="A50" s="5"/>
      <c r="B50" s="5"/>
      <c r="C50" s="9"/>
      <c r="D50" s="6"/>
      <c r="E50" s="7"/>
      <c r="F50" s="7"/>
      <c r="G50" s="7"/>
      <c r="H50" s="7"/>
      <c r="I50" s="7"/>
    </row>
    <row r="51" spans="1:9" x14ac:dyDescent="0.25">
      <c r="A51" s="5"/>
      <c r="B51" s="5"/>
      <c r="C51" s="9"/>
      <c r="D51" s="6"/>
      <c r="E51" s="156" t="s">
        <v>47</v>
      </c>
      <c r="F51" s="7"/>
      <c r="G51" s="7" t="s">
        <v>48</v>
      </c>
      <c r="H51" s="7"/>
      <c r="I51" s="7"/>
    </row>
    <row r="52" spans="1:9" x14ac:dyDescent="0.25">
      <c r="A52" s="5"/>
      <c r="B52" s="5"/>
      <c r="C52" s="9"/>
      <c r="D52" s="6"/>
      <c r="E52" s="7"/>
      <c r="F52" s="7"/>
      <c r="G52" s="7"/>
      <c r="H52" s="7"/>
      <c r="I52" s="7"/>
    </row>
    <row r="53" spans="1:9" x14ac:dyDescent="0.25">
      <c r="A53" s="5"/>
      <c r="B53" s="5"/>
      <c r="C53" s="9"/>
      <c r="D53" s="7"/>
      <c r="E53" s="7"/>
      <c r="F53" s="7"/>
      <c r="G53" s="7"/>
      <c r="H53" s="7"/>
      <c r="I53" s="7"/>
    </row>
    <row r="54" spans="1:9" x14ac:dyDescent="0.25">
      <c r="A54" s="139" t="s">
        <v>49</v>
      </c>
      <c r="B54" s="139"/>
      <c r="C54" s="140"/>
      <c r="D54" s="141"/>
      <c r="E54" s="139"/>
      <c r="F54" s="139"/>
      <c r="G54" s="139"/>
      <c r="H54" s="139"/>
      <c r="I54" s="139"/>
    </row>
    <row r="55" spans="1:9" x14ac:dyDescent="0.25">
      <c r="A55" s="5"/>
      <c r="B55" s="5"/>
      <c r="C55" s="9"/>
      <c r="D55" s="6"/>
      <c r="E55" s="7"/>
      <c r="F55" s="7"/>
      <c r="G55" s="7"/>
      <c r="H55" s="7"/>
      <c r="I55" s="7"/>
    </row>
    <row r="56" spans="1:9" x14ac:dyDescent="0.25">
      <c r="A56" s="5"/>
      <c r="B56" s="5"/>
      <c r="C56" s="9"/>
      <c r="D56" s="6"/>
      <c r="E56" s="7" t="s">
        <v>50</v>
      </c>
      <c r="F56" s="7"/>
      <c r="G56" s="7" t="s">
        <v>51</v>
      </c>
      <c r="H56" s="7"/>
      <c r="I56" s="7"/>
    </row>
    <row r="57" spans="1:9" x14ac:dyDescent="0.25">
      <c r="A57" s="5"/>
      <c r="B57" s="5"/>
      <c r="C57" s="9"/>
      <c r="D57" s="6"/>
      <c r="E57" s="7" t="s">
        <v>52</v>
      </c>
      <c r="F57" s="7"/>
      <c r="G57" s="7" t="s">
        <v>53</v>
      </c>
      <c r="H57" s="7"/>
      <c r="I57" s="7"/>
    </row>
    <row r="58" spans="1:9" x14ac:dyDescent="0.25">
      <c r="A58" s="5"/>
      <c r="B58" s="5"/>
      <c r="C58" s="9"/>
      <c r="D58" s="6"/>
      <c r="E58" s="7" t="s">
        <v>54</v>
      </c>
      <c r="F58" s="7"/>
      <c r="G58" s="7" t="s">
        <v>55</v>
      </c>
      <c r="H58" s="7"/>
      <c r="I58" s="7"/>
    </row>
    <row r="59" spans="1:9" x14ac:dyDescent="0.25">
      <c r="A59" s="5"/>
      <c r="B59" s="5"/>
      <c r="C59" s="9"/>
      <c r="D59" s="6"/>
      <c r="E59" s="7" t="s">
        <v>56</v>
      </c>
      <c r="F59" s="7"/>
      <c r="G59" s="7" t="s">
        <v>57</v>
      </c>
      <c r="H59" s="7"/>
      <c r="I59" s="7"/>
    </row>
    <row r="60" spans="1:9" x14ac:dyDescent="0.25">
      <c r="A60" s="5"/>
      <c r="B60" s="5"/>
      <c r="C60" s="9"/>
      <c r="D60" s="6"/>
      <c r="E60" s="7" t="s">
        <v>58</v>
      </c>
      <c r="F60" s="7"/>
      <c r="G60" s="7" t="s">
        <v>59</v>
      </c>
      <c r="H60" s="7"/>
      <c r="I60" s="7"/>
    </row>
    <row r="61" spans="1:9" x14ac:dyDescent="0.25">
      <c r="A61" s="5"/>
      <c r="B61" s="5"/>
      <c r="C61" s="9"/>
      <c r="D61" s="6"/>
      <c r="E61" s="7" t="s">
        <v>60</v>
      </c>
      <c r="F61" s="7"/>
      <c r="G61" s="7" t="s">
        <v>61</v>
      </c>
      <c r="H61" s="7"/>
      <c r="I61" s="7"/>
    </row>
    <row r="62" spans="1:9" x14ac:dyDescent="0.25">
      <c r="A62" s="5"/>
      <c r="B62" s="5"/>
      <c r="C62" s="9"/>
      <c r="D62" s="6"/>
      <c r="E62" s="7"/>
      <c r="F62" s="7"/>
      <c r="G62" s="7"/>
      <c r="H62" s="7"/>
      <c r="I62" s="7"/>
    </row>
    <row r="63" spans="1:9" x14ac:dyDescent="0.25">
      <c r="A63" s="5"/>
      <c r="B63" s="5"/>
      <c r="C63" s="9"/>
      <c r="D63" s="6"/>
      <c r="E63" s="7"/>
      <c r="F63" s="7"/>
      <c r="G63" s="7"/>
      <c r="H63" s="7"/>
      <c r="I63" s="7"/>
    </row>
    <row r="64" spans="1:9" s="1" customFormat="1" x14ac:dyDescent="0.25">
      <c r="A64" s="10" t="s">
        <v>62</v>
      </c>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sheetData>
  <pageMargins left="0.70866141732283472" right="0.70866141732283472" top="0.74803149606299213" bottom="0.74803149606299213" header="0.31496062992125984" footer="0.31496062992125984"/>
  <pageSetup paperSize="9" scale="6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48"/>
  <sheetViews>
    <sheetView zoomScaleNormal="100" workbookViewId="0"/>
  </sheetViews>
  <sheetFormatPr defaultColWidth="0" defaultRowHeight="13.2" zeroHeight="1" x14ac:dyDescent="0.25"/>
  <cols>
    <col min="1" max="1" width="2.5546875" customWidth="1"/>
    <col min="2" max="2" width="36.5546875" bestFit="1" customWidth="1"/>
    <col min="3" max="3" width="3.44140625" customWidth="1"/>
    <col min="4" max="4" width="54.88671875" customWidth="1"/>
    <col min="5" max="5" width="3.109375" customWidth="1"/>
    <col min="6" max="6" width="40.5546875" customWidth="1"/>
    <col min="7" max="7" width="3.109375" customWidth="1"/>
    <col min="8" max="8" width="40.5546875" customWidth="1"/>
    <col min="9" max="9" width="27.88671875" customWidth="1"/>
    <col min="10" max="10" width="63.109375" hidden="1" customWidth="1"/>
    <col min="11" max="16384" width="9.109375" hidden="1"/>
  </cols>
  <sheetData>
    <row r="1" spans="1:11" s="123" customFormat="1" ht="24.6" x14ac:dyDescent="0.4">
      <c r="A1" s="118" t="str">
        <f ca="1" xml:space="preserve"> RIGHT(CELL("filename", $A$1), LEN(CELL("filename", $A$1)) - SEARCH("]", CELL("filename", $A$1)))</f>
        <v>ToC</v>
      </c>
      <c r="B1" s="122"/>
      <c r="C1" s="122"/>
      <c r="D1" s="122"/>
      <c r="E1" s="122"/>
      <c r="F1" s="122"/>
      <c r="G1" s="122"/>
      <c r="H1" s="122"/>
      <c r="I1" s="122"/>
      <c r="J1" s="122"/>
      <c r="K1" s="122"/>
    </row>
    <row r="2" spans="1:11" x14ac:dyDescent="0.25"/>
    <row r="3" spans="1:11" x14ac:dyDescent="0.25">
      <c r="B3" t="s">
        <v>63</v>
      </c>
      <c r="D3" t="s">
        <v>64</v>
      </c>
      <c r="F3" t="s">
        <v>65</v>
      </c>
      <c r="H3" t="s">
        <v>295</v>
      </c>
    </row>
    <row r="4" spans="1:11" x14ac:dyDescent="0.25"/>
    <row r="5" spans="1:11" x14ac:dyDescent="0.25">
      <c r="B5" s="104" t="str">
        <f ca="1">Cover!$A$1</f>
        <v>Cover</v>
      </c>
      <c r="D5" s="104" t="str">
        <f ca="1">Time!A$1</f>
        <v>Time</v>
      </c>
      <c r="F5" s="264" t="str">
        <f ca="1">Adjustments!$A$1</f>
        <v>Adjustments</v>
      </c>
      <c r="H5" s="105" t="str">
        <f ca="1">Checks!$A$1</f>
        <v>Checks</v>
      </c>
    </row>
    <row r="6" spans="1:11" x14ac:dyDescent="0.25">
      <c r="B6" t="s">
        <v>66</v>
      </c>
      <c r="D6" t="s">
        <v>67</v>
      </c>
      <c r="F6" t="s">
        <v>296</v>
      </c>
      <c r="H6" t="s">
        <v>51</v>
      </c>
    </row>
    <row r="7" spans="1:11" x14ac:dyDescent="0.25">
      <c r="D7" s="37"/>
    </row>
    <row r="8" spans="1:11" x14ac:dyDescent="0.25">
      <c r="B8" s="104" t="str">
        <f ca="1">'Style Guide'!$A$1</f>
        <v>Style Guide</v>
      </c>
      <c r="D8" s="104" t="str">
        <f ca="1">Index!$A$1</f>
        <v>Index</v>
      </c>
    </row>
    <row r="9" spans="1:11" x14ac:dyDescent="0.25">
      <c r="B9" t="s">
        <v>68</v>
      </c>
      <c r="D9" t="s">
        <v>283</v>
      </c>
    </row>
    <row r="10" spans="1:11" x14ac:dyDescent="0.25"/>
    <row r="11" spans="1:11" x14ac:dyDescent="0.25">
      <c r="B11" s="106" t="str">
        <f ca="1">$A$1</f>
        <v>ToC</v>
      </c>
      <c r="D11" s="104" t="str">
        <f ca="1">'Calcs-WR'!$A$1</f>
        <v>Calcs-WR</v>
      </c>
    </row>
    <row r="12" spans="1:11" x14ac:dyDescent="0.25">
      <c r="B12" t="s">
        <v>69</v>
      </c>
      <c r="D12" t="s">
        <v>369</v>
      </c>
    </row>
    <row r="13" spans="1:11" x14ac:dyDescent="0.25"/>
    <row r="14" spans="1:11" x14ac:dyDescent="0.25">
      <c r="B14" s="103" t="str">
        <f ca="1">InpR!$A$1</f>
        <v>InpR</v>
      </c>
      <c r="D14" s="104" t="str">
        <f ca="1">'Calcs-WN'!$A$1</f>
        <v>Calcs-WN</v>
      </c>
    </row>
    <row r="15" spans="1:11" x14ac:dyDescent="0.25">
      <c r="B15" t="s">
        <v>70</v>
      </c>
      <c r="D15" t="s">
        <v>370</v>
      </c>
    </row>
    <row r="16" spans="1:11" x14ac:dyDescent="0.25"/>
    <row r="17" spans="1:4" x14ac:dyDescent="0.25">
      <c r="D17" s="104" t="str">
        <f ca="1">'Calcs-WWN'!$A$1</f>
        <v>Calcs-WWN</v>
      </c>
    </row>
    <row r="18" spans="1:4" x14ac:dyDescent="0.25">
      <c r="D18" t="s">
        <v>371</v>
      </c>
    </row>
    <row r="19" spans="1:4" x14ac:dyDescent="0.25"/>
    <row r="20" spans="1:4" x14ac:dyDescent="0.25">
      <c r="D20" s="104" t="str">
        <f ca="1">'Calcs-BR'!$A$1</f>
        <v>Calcs-BR</v>
      </c>
    </row>
    <row r="21" spans="1:4" x14ac:dyDescent="0.25">
      <c r="D21" t="s">
        <v>372</v>
      </c>
    </row>
    <row r="22" spans="1:4" x14ac:dyDescent="0.25"/>
    <row r="23" spans="1:4" x14ac:dyDescent="0.25">
      <c r="D23" s="104" t="str">
        <f ca="1">'Calcs-DMMY'!$A$1</f>
        <v>Calcs-DMMY</v>
      </c>
    </row>
    <row r="24" spans="1:4" x14ac:dyDescent="0.25">
      <c r="D24" t="s">
        <v>373</v>
      </c>
    </row>
    <row r="25" spans="1:4" x14ac:dyDescent="0.25"/>
    <row r="26" spans="1:4" x14ac:dyDescent="0.25"/>
    <row r="27" spans="1:4" x14ac:dyDescent="0.25"/>
    <row r="28" spans="1:4" x14ac:dyDescent="0.25"/>
    <row r="29" spans="1:4" s="1" customFormat="1" x14ac:dyDescent="0.25">
      <c r="A29" s="10" t="s">
        <v>62</v>
      </c>
    </row>
    <row r="30" spans="1:4"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sheetData>
  <pageMargins left="0.70866141732283472" right="0.70866141732283472" top="0.74803149606299213" bottom="0.74803149606299213" header="0.31496062992125984" footer="0.31496062992125984"/>
  <pageSetup paperSize="9" scale="62"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99"/>
    <outlinePr summaryBelow="0" summaryRight="0"/>
    <pageSetUpPr fitToPage="1"/>
  </sheetPr>
  <dimension ref="A1:DE588"/>
  <sheetViews>
    <sheetView zoomScaleNormal="100" workbookViewId="0">
      <pane xSplit="9" ySplit="7" topLeftCell="J85" activePane="bottomRight" state="frozen"/>
      <selection pane="topRight"/>
      <selection pane="bottomLeft"/>
      <selection pane="bottomRight" activeCell="R81" sqref="R81"/>
    </sheetView>
  </sheetViews>
  <sheetFormatPr defaultColWidth="0" defaultRowHeight="13.2" zeroHeight="1" x14ac:dyDescent="0.25"/>
  <cols>
    <col min="1" max="1" width="1.44140625" style="5" customWidth="1"/>
    <col min="2" max="2" width="1.44140625" style="9" customWidth="1"/>
    <col min="3" max="3" width="1.44140625" style="117" customWidth="1"/>
    <col min="4" max="4" width="1.44140625" style="6" customWidth="1"/>
    <col min="5" max="5" width="54.5546875" style="7" bestFit="1" customWidth="1"/>
    <col min="6" max="6" width="11.44140625" style="7" customWidth="1"/>
    <col min="7" max="7" width="9.5546875" style="7" bestFit="1" customWidth="1"/>
    <col min="8" max="8" width="5" style="7" bestFit="1" customWidth="1"/>
    <col min="9" max="9" width="35.21875" style="7" customWidth="1"/>
    <col min="10" max="17" width="9.88671875" style="7" bestFit="1" customWidth="1"/>
    <col min="18" max="18" width="10.44140625" style="7" bestFit="1" customWidth="1"/>
    <col min="19" max="82" width="11.5546875" style="7" hidden="1" customWidth="1"/>
    <col min="83" max="109" width="0" style="7" hidden="1" customWidth="1"/>
    <col min="110" max="16384" width="9.109375" style="7" hidden="1"/>
  </cols>
  <sheetData>
    <row r="1" spans="1:82" s="122" customFormat="1" ht="25.2" x14ac:dyDescent="0.45">
      <c r="A1" s="118" t="str">
        <f ca="1" xml:space="preserve"> RIGHT(CELL("filename", $A$1), LEN(CELL("filename", $A$1)) - SEARCH("]", CELL("filename", $A$1)))</f>
        <v>InpR</v>
      </c>
      <c r="C1" s="132"/>
    </row>
    <row r="2" spans="1:82" s="26" customFormat="1" x14ac:dyDescent="0.25">
      <c r="A2" s="62"/>
      <c r="B2" s="58"/>
      <c r="C2" s="113"/>
      <c r="D2" s="52"/>
      <c r="E2" s="26" t="str">
        <f>Time!E$22</f>
        <v>Model Period BEG</v>
      </c>
      <c r="F2" s="29">
        <f xml:space="preserve"> Checks!$F$9</f>
        <v>0</v>
      </c>
      <c r="G2" s="7" t="s">
        <v>71</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5">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5">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5">
      <c r="A5" s="63"/>
      <c r="B5" s="60"/>
      <c r="C5" s="115"/>
      <c r="D5" s="54"/>
      <c r="E5" s="21" t="str">
        <f>Time!E$86</f>
        <v>Financial Year Ending</v>
      </c>
      <c r="F5" s="21"/>
      <c r="G5" s="21"/>
      <c r="H5" s="21"/>
      <c r="I5" s="21"/>
      <c r="J5">
        <f>Time!J$86</f>
        <v>2018</v>
      </c>
      <c r="K5">
        <f>Time!K$86</f>
        <v>2019</v>
      </c>
      <c r="L5">
        <f>Time!L$86</f>
        <v>2020</v>
      </c>
      <c r="M5">
        <f>Time!M$86</f>
        <v>2021</v>
      </c>
      <c r="N5">
        <f>Time!N$86</f>
        <v>2022</v>
      </c>
      <c r="O5">
        <f>Time!O$86</f>
        <v>2023</v>
      </c>
      <c r="P5">
        <f>Time!P$86</f>
        <v>2024</v>
      </c>
      <c r="Q5">
        <f>Time!Q$86</f>
        <v>2025</v>
      </c>
      <c r="R5">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5">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5">
      <c r="A7" s="48"/>
      <c r="B7" s="59"/>
      <c r="C7" s="114"/>
      <c r="D7" s="53"/>
      <c r="E7" s="9"/>
      <c r="F7" s="5" t="s">
        <v>72</v>
      </c>
      <c r="G7" s="5" t="s">
        <v>73</v>
      </c>
      <c r="H7" s="5" t="s">
        <v>93</v>
      </c>
      <c r="I7" s="5" t="s">
        <v>368</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5">
      <c r="A8" s="50"/>
      <c r="B8" s="61"/>
      <c r="C8" s="116"/>
      <c r="D8" s="55"/>
    </row>
    <row r="9" spans="1:82" x14ac:dyDescent="0.25">
      <c r="A9" s="285" t="s">
        <v>74</v>
      </c>
      <c r="B9" s="286"/>
      <c r="C9" s="287"/>
      <c r="D9" s="287"/>
      <c r="E9" s="287"/>
      <c r="F9" s="287"/>
      <c r="G9" s="287"/>
      <c r="H9" s="287"/>
      <c r="I9" s="287"/>
      <c r="J9" s="287"/>
      <c r="K9" s="287"/>
      <c r="L9" s="287"/>
      <c r="M9" s="287"/>
      <c r="N9" s="287"/>
      <c r="O9" s="287"/>
      <c r="P9" s="287"/>
      <c r="Q9" s="287"/>
      <c r="R9" s="287"/>
    </row>
    <row r="10" spans="1:82" x14ac:dyDescent="0.25">
      <c r="C10" s="9"/>
      <c r="E10" s="91"/>
    </row>
    <row r="11" spans="1:82" x14ac:dyDescent="0.25">
      <c r="C11" s="9"/>
      <c r="E11" s="91" t="s">
        <v>75</v>
      </c>
      <c r="F11" s="16">
        <v>42826</v>
      </c>
      <c r="G11" s="25" t="s">
        <v>76</v>
      </c>
    </row>
    <row r="12" spans="1:82" x14ac:dyDescent="0.25">
      <c r="C12" s="9"/>
      <c r="E12" s="91"/>
      <c r="F12" s="17"/>
    </row>
    <row r="13" spans="1:82" x14ac:dyDescent="0.25">
      <c r="C13" s="9"/>
      <c r="E13" s="91" t="s">
        <v>77</v>
      </c>
      <c r="F13" s="16">
        <v>43921</v>
      </c>
      <c r="G13" s="25" t="s">
        <v>76</v>
      </c>
    </row>
    <row r="14" spans="1:82" x14ac:dyDescent="0.25">
      <c r="C14" s="9"/>
      <c r="E14" s="92"/>
      <c r="F14" s="17"/>
      <c r="G14" s="18"/>
    </row>
    <row r="15" spans="1:82" x14ac:dyDescent="0.25">
      <c r="C15" s="9"/>
      <c r="E15" s="91" t="s">
        <v>78</v>
      </c>
      <c r="F15" s="16">
        <v>43921</v>
      </c>
      <c r="G15" s="25" t="s">
        <v>76</v>
      </c>
    </row>
    <row r="16" spans="1:82" x14ac:dyDescent="0.25">
      <c r="A16" s="24"/>
      <c r="B16" s="23"/>
      <c r="C16" s="23"/>
      <c r="D16" s="22"/>
      <c r="E16" s="92" t="s">
        <v>79</v>
      </c>
      <c r="F16" s="19">
        <v>5</v>
      </c>
      <c r="G16" s="20" t="s">
        <v>80</v>
      </c>
    </row>
    <row r="17" spans="1:19" x14ac:dyDescent="0.25">
      <c r="C17" s="9"/>
      <c r="E17" s="92" t="s">
        <v>81</v>
      </c>
      <c r="F17" s="17">
        <f>DATE(YEAR(F15)+F16,MONTH(F15),DAY(F15))</f>
        <v>45747</v>
      </c>
      <c r="G17" s="18" t="s">
        <v>76</v>
      </c>
    </row>
    <row r="18" spans="1:19" x14ac:dyDescent="0.25">
      <c r="C18" s="9"/>
      <c r="E18" s="91"/>
      <c r="F18" s="17"/>
    </row>
    <row r="19" spans="1:19" x14ac:dyDescent="0.25">
      <c r="C19" s="9"/>
      <c r="E19" s="91"/>
      <c r="F19" s="17"/>
    </row>
    <row r="20" spans="1:19" x14ac:dyDescent="0.25">
      <c r="C20" s="9"/>
      <c r="E20" s="91" t="s">
        <v>82</v>
      </c>
      <c r="F20" s="16">
        <v>44286</v>
      </c>
      <c r="G20" s="7" t="s">
        <v>76</v>
      </c>
    </row>
    <row r="21" spans="1:19" x14ac:dyDescent="0.25">
      <c r="C21" s="9"/>
      <c r="E21" s="91" t="s">
        <v>83</v>
      </c>
      <c r="F21" s="16">
        <v>45747</v>
      </c>
      <c r="G21" s="7" t="s">
        <v>76</v>
      </c>
    </row>
    <row r="22" spans="1:19" x14ac:dyDescent="0.25">
      <c r="C22" s="9"/>
      <c r="E22" s="91" t="s">
        <v>84</v>
      </c>
      <c r="F22" s="44">
        <v>2018</v>
      </c>
      <c r="G22" s="7" t="s">
        <v>85</v>
      </c>
    </row>
    <row r="23" spans="1:19" x14ac:dyDescent="0.25">
      <c r="C23" s="9"/>
      <c r="E23" s="91" t="s">
        <v>86</v>
      </c>
      <c r="F23" s="19">
        <v>3</v>
      </c>
      <c r="G23" s="7" t="s">
        <v>87</v>
      </c>
    </row>
    <row r="24" spans="1:19" x14ac:dyDescent="0.25">
      <c r="A24" s="50"/>
      <c r="B24" s="61"/>
      <c r="C24" s="116"/>
      <c r="D24" s="55"/>
    </row>
    <row r="25" spans="1:19" x14ac:dyDescent="0.25">
      <c r="A25" s="285" t="s">
        <v>181</v>
      </c>
      <c r="B25" s="286"/>
      <c r="C25" s="287"/>
      <c r="D25" s="287"/>
      <c r="E25" s="287"/>
      <c r="F25" s="287"/>
      <c r="G25" s="287"/>
      <c r="H25" s="287"/>
      <c r="I25" s="287"/>
      <c r="J25" s="287"/>
      <c r="K25" s="287"/>
      <c r="L25" s="287"/>
      <c r="M25" s="287"/>
      <c r="N25" s="287"/>
      <c r="O25" s="287"/>
      <c r="P25" s="287"/>
      <c r="Q25" s="287"/>
      <c r="R25" s="287"/>
    </row>
    <row r="26" spans="1:19" x14ac:dyDescent="0.25">
      <c r="A26" s="50"/>
      <c r="B26" s="61" t="s">
        <v>182</v>
      </c>
      <c r="C26" s="116"/>
      <c r="D26" s="55"/>
    </row>
    <row r="27" spans="1:19" x14ac:dyDescent="0.25">
      <c r="A27" s="50"/>
      <c r="B27" s="61"/>
      <c r="C27" s="116"/>
      <c r="D27" s="55"/>
      <c r="E27" s="91" t="s">
        <v>187</v>
      </c>
      <c r="G27" s="91" t="s">
        <v>188</v>
      </c>
      <c r="I27" s="6" t="s">
        <v>383</v>
      </c>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x14ac:dyDescent="0.25">
      <c r="A28" s="50"/>
      <c r="B28" s="61"/>
      <c r="C28" s="116"/>
      <c r="D28" s="55"/>
      <c r="E28" s="91" t="s">
        <v>189</v>
      </c>
      <c r="G28" s="91" t="s">
        <v>188</v>
      </c>
      <c r="I28" s="6" t="s">
        <v>384</v>
      </c>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x14ac:dyDescent="0.25">
      <c r="A29" s="50"/>
      <c r="B29" s="61"/>
      <c r="C29" s="116"/>
      <c r="D29" s="55"/>
      <c r="E29" s="91" t="s">
        <v>190</v>
      </c>
      <c r="G29" s="91" t="s">
        <v>188</v>
      </c>
      <c r="I29" s="6" t="s">
        <v>385</v>
      </c>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x14ac:dyDescent="0.25">
      <c r="A30" s="50"/>
      <c r="B30" s="61"/>
      <c r="C30" s="116"/>
      <c r="D30" s="55"/>
      <c r="E30" s="91" t="s">
        <v>191</v>
      </c>
      <c r="G30" s="91" t="s">
        <v>188</v>
      </c>
      <c r="I30" s="6" t="s">
        <v>386</v>
      </c>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x14ac:dyDescent="0.25">
      <c r="A31" s="50"/>
      <c r="B31" s="61"/>
      <c r="C31" s="116"/>
      <c r="D31" s="55"/>
      <c r="E31" s="91" t="s">
        <v>192</v>
      </c>
      <c r="G31" s="91" t="s">
        <v>188</v>
      </c>
      <c r="I31" s="6" t="s">
        <v>387</v>
      </c>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x14ac:dyDescent="0.25">
      <c r="A32" s="50"/>
      <c r="B32" s="61"/>
      <c r="C32" s="116"/>
      <c r="D32" s="55"/>
      <c r="E32" s="91" t="s">
        <v>193</v>
      </c>
      <c r="G32" s="91" t="s">
        <v>188</v>
      </c>
      <c r="I32" s="6" t="s">
        <v>388</v>
      </c>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x14ac:dyDescent="0.25">
      <c r="A33" s="50"/>
      <c r="B33" s="61"/>
      <c r="C33" s="116"/>
      <c r="D33" s="55"/>
      <c r="E33" s="91" t="s">
        <v>194</v>
      </c>
      <c r="G33" s="91" t="s">
        <v>188</v>
      </c>
      <c r="I33" s="6" t="s">
        <v>389</v>
      </c>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x14ac:dyDescent="0.25">
      <c r="A34" s="50"/>
      <c r="B34" s="61"/>
      <c r="C34" s="116"/>
      <c r="D34" s="55"/>
      <c r="E34" s="91" t="s">
        <v>195</v>
      </c>
      <c r="G34" s="91" t="s">
        <v>188</v>
      </c>
      <c r="I34" s="6" t="s">
        <v>390</v>
      </c>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x14ac:dyDescent="0.25">
      <c r="A35" s="50"/>
      <c r="B35" s="61"/>
      <c r="C35" s="116"/>
      <c r="D35" s="55"/>
      <c r="E35" s="91" t="s">
        <v>196</v>
      </c>
      <c r="G35" s="91" t="s">
        <v>188</v>
      </c>
      <c r="I35" s="6" t="s">
        <v>391</v>
      </c>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x14ac:dyDescent="0.25">
      <c r="A36" s="50"/>
      <c r="B36" s="61"/>
      <c r="C36" s="116"/>
      <c r="D36" s="55"/>
      <c r="E36" s="91" t="s">
        <v>197</v>
      </c>
      <c r="G36" s="91" t="s">
        <v>188</v>
      </c>
      <c r="I36" s="6" t="s">
        <v>392</v>
      </c>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x14ac:dyDescent="0.25">
      <c r="A37" s="50"/>
      <c r="B37" s="61"/>
      <c r="C37" s="116"/>
      <c r="D37" s="55"/>
      <c r="E37" s="91" t="s">
        <v>198</v>
      </c>
      <c r="G37" s="91" t="s">
        <v>188</v>
      </c>
      <c r="I37" s="6" t="s">
        <v>393</v>
      </c>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x14ac:dyDescent="0.25">
      <c r="A38" s="50"/>
      <c r="B38" s="61"/>
      <c r="C38" s="116"/>
      <c r="D38" s="55"/>
      <c r="E38" s="91" t="s">
        <v>199</v>
      </c>
      <c r="G38" s="91" t="s">
        <v>188</v>
      </c>
      <c r="I38" s="6" t="s">
        <v>394</v>
      </c>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x14ac:dyDescent="0.25">
      <c r="A39" s="49"/>
      <c r="B39" s="61"/>
      <c r="C39" s="116"/>
      <c r="D39" s="57"/>
      <c r="E39" s="92"/>
      <c r="F39" s="92"/>
      <c r="G39" s="92"/>
      <c r="I39" s="167"/>
      <c r="K39" s="230"/>
      <c r="L39" s="230"/>
      <c r="M39" s="230"/>
      <c r="N39" s="230"/>
      <c r="O39" s="230"/>
      <c r="P39" s="230"/>
      <c r="Q39" s="230"/>
      <c r="R39" s="230"/>
    </row>
    <row r="40" spans="1:19" x14ac:dyDescent="0.25">
      <c r="A40" s="50"/>
      <c r="B40" s="61" t="s">
        <v>183</v>
      </c>
      <c r="C40" s="116"/>
      <c r="D40" s="55"/>
      <c r="I40" s="6"/>
    </row>
    <row r="41" spans="1:19" x14ac:dyDescent="0.25">
      <c r="A41" s="50"/>
      <c r="B41" s="61"/>
      <c r="C41" s="116"/>
      <c r="D41" s="55"/>
      <c r="E41" s="91" t="s">
        <v>200</v>
      </c>
      <c r="G41" s="91" t="s">
        <v>188</v>
      </c>
      <c r="I41" s="6" t="s">
        <v>395</v>
      </c>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x14ac:dyDescent="0.25">
      <c r="A42" s="50"/>
      <c r="B42" s="61"/>
      <c r="C42" s="116"/>
      <c r="D42" s="55"/>
      <c r="E42" s="91" t="s">
        <v>201</v>
      </c>
      <c r="G42" s="91" t="s">
        <v>188</v>
      </c>
      <c r="I42" s="6" t="s">
        <v>396</v>
      </c>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x14ac:dyDescent="0.25">
      <c r="A43" s="50"/>
      <c r="B43" s="61"/>
      <c r="C43" s="116"/>
      <c r="D43" s="55"/>
      <c r="E43" s="91" t="s">
        <v>202</v>
      </c>
      <c r="G43" s="91" t="s">
        <v>188</v>
      </c>
      <c r="I43" s="6" t="s">
        <v>397</v>
      </c>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x14ac:dyDescent="0.25">
      <c r="A44" s="50"/>
      <c r="B44" s="61"/>
      <c r="C44" s="116"/>
      <c r="D44" s="55"/>
      <c r="E44" s="91" t="s">
        <v>203</v>
      </c>
      <c r="G44" s="91" t="s">
        <v>188</v>
      </c>
      <c r="I44" s="6" t="s">
        <v>398</v>
      </c>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x14ac:dyDescent="0.25">
      <c r="A45" s="50"/>
      <c r="B45" s="61"/>
      <c r="C45" s="116"/>
      <c r="D45" s="55"/>
      <c r="E45" s="91" t="s">
        <v>204</v>
      </c>
      <c r="G45" s="91" t="s">
        <v>188</v>
      </c>
      <c r="I45" s="6" t="s">
        <v>399</v>
      </c>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x14ac:dyDescent="0.25">
      <c r="A46" s="50"/>
      <c r="B46" s="61"/>
      <c r="C46" s="116"/>
      <c r="D46" s="55"/>
      <c r="E46" s="91" t="s">
        <v>205</v>
      </c>
      <c r="G46" s="91" t="s">
        <v>188</v>
      </c>
      <c r="I46" s="6" t="s">
        <v>400</v>
      </c>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x14ac:dyDescent="0.25">
      <c r="A47" s="50"/>
      <c r="B47" s="61"/>
      <c r="C47" s="116"/>
      <c r="D47" s="55"/>
      <c r="E47" s="91" t="s">
        <v>206</v>
      </c>
      <c r="G47" s="91" t="s">
        <v>188</v>
      </c>
      <c r="I47" s="6" t="s">
        <v>401</v>
      </c>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x14ac:dyDescent="0.25">
      <c r="A48" s="50"/>
      <c r="B48" s="61"/>
      <c r="C48" s="116"/>
      <c r="D48" s="55"/>
      <c r="E48" s="91" t="s">
        <v>207</v>
      </c>
      <c r="G48" s="91" t="s">
        <v>188</v>
      </c>
      <c r="I48" s="6" t="s">
        <v>402</v>
      </c>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x14ac:dyDescent="0.25">
      <c r="A49" s="50"/>
      <c r="B49" s="61"/>
      <c r="C49" s="116"/>
      <c r="D49" s="55"/>
      <c r="E49" s="91" t="s">
        <v>208</v>
      </c>
      <c r="G49" s="91" t="s">
        <v>188</v>
      </c>
      <c r="I49" s="6" t="s">
        <v>403</v>
      </c>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x14ac:dyDescent="0.25">
      <c r="A50" s="50"/>
      <c r="B50" s="61"/>
      <c r="C50" s="116"/>
      <c r="D50" s="55"/>
      <c r="E50" s="91" t="s">
        <v>209</v>
      </c>
      <c r="G50" s="91" t="s">
        <v>188</v>
      </c>
      <c r="I50" s="6" t="s">
        <v>404</v>
      </c>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x14ac:dyDescent="0.25">
      <c r="A51" s="50"/>
      <c r="B51" s="61"/>
      <c r="C51" s="116"/>
      <c r="D51" s="55"/>
      <c r="E51" s="91" t="s">
        <v>210</v>
      </c>
      <c r="G51" s="91" t="s">
        <v>188</v>
      </c>
      <c r="I51" s="6" t="s">
        <v>405</v>
      </c>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x14ac:dyDescent="0.25">
      <c r="A52" s="50"/>
      <c r="B52" s="61"/>
      <c r="C52" s="116"/>
      <c r="D52" s="55"/>
      <c r="E52" s="91" t="s">
        <v>211</v>
      </c>
      <c r="F52" s="91"/>
      <c r="G52" s="91" t="s">
        <v>188</v>
      </c>
      <c r="I52" s="6" t="s">
        <v>406</v>
      </c>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x14ac:dyDescent="0.25">
      <c r="A53" s="50"/>
      <c r="B53" s="61"/>
      <c r="C53" s="116"/>
      <c r="D53" s="55"/>
      <c r="I53" s="6"/>
    </row>
    <row r="54" spans="1:19" x14ac:dyDescent="0.25">
      <c r="A54" s="285" t="s">
        <v>184</v>
      </c>
      <c r="B54" s="286"/>
      <c r="C54" s="287"/>
      <c r="D54" s="287"/>
      <c r="E54" s="287"/>
      <c r="F54" s="287"/>
      <c r="G54" s="287"/>
      <c r="H54" s="287"/>
      <c r="I54" s="287"/>
      <c r="J54" s="287"/>
      <c r="K54" s="287"/>
      <c r="L54" s="287"/>
      <c r="M54" s="287"/>
      <c r="N54" s="287"/>
      <c r="O54" s="287"/>
      <c r="P54" s="287"/>
      <c r="Q54" s="287"/>
      <c r="R54" s="287"/>
    </row>
    <row r="55" spans="1:19" x14ac:dyDescent="0.25">
      <c r="A55" s="50"/>
      <c r="B55" s="61" t="s">
        <v>185</v>
      </c>
      <c r="C55" s="116"/>
      <c r="D55" s="55"/>
      <c r="I55" s="6"/>
    </row>
    <row r="56" spans="1:19" x14ac:dyDescent="0.25">
      <c r="A56" s="50"/>
      <c r="B56" s="61"/>
      <c r="C56" s="116"/>
      <c r="D56" s="55"/>
      <c r="E56" s="91" t="s">
        <v>212</v>
      </c>
      <c r="G56" s="91" t="s">
        <v>188</v>
      </c>
      <c r="I56" s="6" t="s">
        <v>428</v>
      </c>
      <c r="J56" s="30"/>
      <c r="K56" s="228">
        <v>279.7</v>
      </c>
      <c r="L56" s="228">
        <v>288.2</v>
      </c>
      <c r="M56" s="228">
        <v>292.60000000000002</v>
      </c>
      <c r="N56" s="228">
        <v>301.10000000000002</v>
      </c>
      <c r="O56" s="228">
        <v>334.6</v>
      </c>
      <c r="P56" s="228">
        <v>372.8</v>
      </c>
      <c r="Q56" s="228">
        <v>392.22952894626746</v>
      </c>
      <c r="R56" s="228"/>
    </row>
    <row r="57" spans="1:19" x14ac:dyDescent="0.25">
      <c r="A57" s="50"/>
      <c r="B57" s="61"/>
      <c r="C57" s="116"/>
      <c r="D57" s="55"/>
      <c r="E57" s="91" t="s">
        <v>213</v>
      </c>
      <c r="G57" s="91" t="s">
        <v>188</v>
      </c>
      <c r="I57" s="6" t="s">
        <v>428</v>
      </c>
      <c r="J57" s="30"/>
      <c r="K57" s="228">
        <v>280.7</v>
      </c>
      <c r="L57" s="228">
        <v>289.2</v>
      </c>
      <c r="M57" s="228">
        <v>292.2</v>
      </c>
      <c r="N57" s="228">
        <v>301.89999999999998</v>
      </c>
      <c r="O57" s="228">
        <v>337.1</v>
      </c>
      <c r="P57" s="228">
        <v>375.3</v>
      </c>
      <c r="Q57" s="228">
        <v>393.24447006455085</v>
      </c>
      <c r="R57" s="228"/>
    </row>
    <row r="58" spans="1:19" x14ac:dyDescent="0.25">
      <c r="A58" s="50"/>
      <c r="B58" s="61"/>
      <c r="C58" s="116"/>
      <c r="D58" s="55"/>
      <c r="E58" s="91" t="s">
        <v>214</v>
      </c>
      <c r="G58" s="91" t="s">
        <v>188</v>
      </c>
      <c r="I58" s="6" t="s">
        <v>428</v>
      </c>
      <c r="J58" s="30"/>
      <c r="K58" s="228">
        <v>281.5</v>
      </c>
      <c r="L58" s="228">
        <v>289.60000000000002</v>
      </c>
      <c r="M58" s="228">
        <v>292.7</v>
      </c>
      <c r="N58" s="228">
        <v>304</v>
      </c>
      <c r="O58" s="228">
        <v>340</v>
      </c>
      <c r="P58" s="228">
        <v>376.4</v>
      </c>
      <c r="Q58" s="228">
        <v>392.77697704859236</v>
      </c>
      <c r="R58" s="228"/>
    </row>
    <row r="59" spans="1:19" x14ac:dyDescent="0.25">
      <c r="A59" s="50"/>
      <c r="B59" s="61"/>
      <c r="C59" s="116"/>
      <c r="D59" s="55"/>
      <c r="E59" s="91" t="s">
        <v>215</v>
      </c>
      <c r="G59" s="91" t="s">
        <v>188</v>
      </c>
      <c r="I59" s="6" t="s">
        <v>428</v>
      </c>
      <c r="J59" s="30"/>
      <c r="K59" s="228">
        <v>281.7</v>
      </c>
      <c r="L59" s="228">
        <v>289.5</v>
      </c>
      <c r="M59" s="228">
        <v>294.2</v>
      </c>
      <c r="N59" s="228">
        <v>305.5</v>
      </c>
      <c r="O59" s="228">
        <v>343.2</v>
      </c>
      <c r="P59" s="228">
        <v>374.2</v>
      </c>
      <c r="Q59" s="228">
        <v>389.81600051401591</v>
      </c>
      <c r="R59" s="228"/>
    </row>
    <row r="60" spans="1:19" x14ac:dyDescent="0.25">
      <c r="A60" s="50"/>
      <c r="B60" s="61"/>
      <c r="C60" s="116"/>
      <c r="D60" s="55"/>
      <c r="E60" s="91" t="s">
        <v>216</v>
      </c>
      <c r="G60" s="91" t="s">
        <v>188</v>
      </c>
      <c r="I60" s="6" t="s">
        <v>428</v>
      </c>
      <c r="J60" s="30"/>
      <c r="K60" s="228">
        <v>284.2</v>
      </c>
      <c r="L60" s="228">
        <v>291.7</v>
      </c>
      <c r="M60" s="228">
        <v>293.3</v>
      </c>
      <c r="N60" s="228">
        <v>307.39999999999998</v>
      </c>
      <c r="O60" s="228">
        <v>345.2</v>
      </c>
      <c r="P60" s="228">
        <v>376.52288442711136</v>
      </c>
      <c r="Q60" s="228">
        <v>391.56643757806853</v>
      </c>
      <c r="R60" s="228"/>
    </row>
    <row r="61" spans="1:19" x14ac:dyDescent="0.25">
      <c r="A61" s="50"/>
      <c r="B61" s="61"/>
      <c r="C61" s="116"/>
      <c r="D61" s="55"/>
      <c r="E61" s="91" t="s">
        <v>217</v>
      </c>
      <c r="G61" s="91" t="s">
        <v>188</v>
      </c>
      <c r="I61" s="6" t="s">
        <v>428</v>
      </c>
      <c r="J61" s="30"/>
      <c r="K61" s="228">
        <v>284.10000000000002</v>
      </c>
      <c r="L61" s="228">
        <v>291</v>
      </c>
      <c r="M61" s="228">
        <v>294.3</v>
      </c>
      <c r="N61" s="228">
        <v>308.60000000000002</v>
      </c>
      <c r="O61" s="228">
        <v>347.6</v>
      </c>
      <c r="P61" s="228">
        <v>379.45777061143986</v>
      </c>
      <c r="Q61" s="228">
        <v>393.94398094411702</v>
      </c>
      <c r="R61" s="228"/>
    </row>
    <row r="62" spans="1:19" x14ac:dyDescent="0.25">
      <c r="A62" s="50"/>
      <c r="B62" s="61"/>
      <c r="C62" s="116"/>
      <c r="D62" s="55"/>
      <c r="E62" s="91" t="s">
        <v>218</v>
      </c>
      <c r="G62" s="91" t="s">
        <v>188</v>
      </c>
      <c r="I62" s="6" t="s">
        <v>428</v>
      </c>
      <c r="J62" s="30"/>
      <c r="K62" s="228">
        <v>284.5</v>
      </c>
      <c r="L62" s="228">
        <v>290.39999999999998</v>
      </c>
      <c r="M62" s="228">
        <v>294.3</v>
      </c>
      <c r="N62" s="228">
        <v>312</v>
      </c>
      <c r="O62" s="228">
        <v>356.2</v>
      </c>
      <c r="P62" s="228">
        <v>385.51304479409481</v>
      </c>
      <c r="Q62" s="228">
        <v>399.68934172486325</v>
      </c>
      <c r="R62" s="228"/>
    </row>
    <row r="63" spans="1:19" x14ac:dyDescent="0.25">
      <c r="A63" s="50"/>
      <c r="B63" s="61"/>
      <c r="C63" s="116"/>
      <c r="D63" s="55"/>
      <c r="E63" s="91" t="s">
        <v>219</v>
      </c>
      <c r="G63" s="91" t="s">
        <v>188</v>
      </c>
      <c r="I63" s="6" t="s">
        <v>428</v>
      </c>
      <c r="J63" s="30"/>
      <c r="K63" s="228">
        <v>284.60000000000002</v>
      </c>
      <c r="L63" s="228">
        <v>291</v>
      </c>
      <c r="M63" s="228">
        <v>293.5</v>
      </c>
      <c r="N63" s="228">
        <v>314.3</v>
      </c>
      <c r="O63" s="228">
        <v>358.3</v>
      </c>
      <c r="P63" s="228">
        <v>384.43329075817348</v>
      </c>
      <c r="Q63" s="228">
        <v>398.03031781607592</v>
      </c>
      <c r="R63" s="228"/>
    </row>
    <row r="64" spans="1:19" x14ac:dyDescent="0.25">
      <c r="A64" s="50"/>
      <c r="B64" s="61"/>
      <c r="C64" s="116"/>
      <c r="D64" s="55"/>
      <c r="E64" s="91" t="s">
        <v>220</v>
      </c>
      <c r="G64" s="91" t="s">
        <v>188</v>
      </c>
      <c r="I64" s="6" t="s">
        <v>428</v>
      </c>
      <c r="J64" s="30"/>
      <c r="K64" s="228">
        <v>285.60000000000002</v>
      </c>
      <c r="L64" s="228">
        <v>291.89999999999998</v>
      </c>
      <c r="M64" s="228">
        <v>295.39999999999998</v>
      </c>
      <c r="N64" s="228">
        <v>317.7</v>
      </c>
      <c r="O64" s="228">
        <v>360.4</v>
      </c>
      <c r="P64" s="228">
        <v>383.31423781603013</v>
      </c>
      <c r="Q64" s="228">
        <v>396.33369113419769</v>
      </c>
      <c r="R64" s="228"/>
    </row>
    <row r="65" spans="1:18" x14ac:dyDescent="0.25">
      <c r="A65" s="50"/>
      <c r="B65" s="61"/>
      <c r="C65" s="116"/>
      <c r="D65" s="55"/>
      <c r="E65" s="91" t="s">
        <v>221</v>
      </c>
      <c r="G65" s="91" t="s">
        <v>188</v>
      </c>
      <c r="I65" s="6" t="s">
        <v>428</v>
      </c>
      <c r="J65" s="30"/>
      <c r="K65" s="228">
        <v>283</v>
      </c>
      <c r="L65" s="228">
        <v>290.60000000000002</v>
      </c>
      <c r="M65" s="228">
        <v>294.60000000000002</v>
      </c>
      <c r="N65" s="228">
        <v>317.7</v>
      </c>
      <c r="O65" s="228">
        <v>360.3</v>
      </c>
      <c r="P65" s="228">
        <v>382.34820220548676</v>
      </c>
      <c r="Q65" s="228">
        <v>394.69087796549377</v>
      </c>
      <c r="R65" s="228"/>
    </row>
    <row r="66" spans="1:18" x14ac:dyDescent="0.25">
      <c r="A66" s="50"/>
      <c r="B66" s="61"/>
      <c r="C66" s="116"/>
      <c r="D66" s="55"/>
      <c r="E66" s="91" t="s">
        <v>222</v>
      </c>
      <c r="G66" s="91" t="s">
        <v>188</v>
      </c>
      <c r="I66" s="6" t="s">
        <v>428</v>
      </c>
      <c r="J66" s="30"/>
      <c r="K66" s="228">
        <v>285</v>
      </c>
      <c r="L66" s="228">
        <v>292</v>
      </c>
      <c r="M66" s="228">
        <v>296</v>
      </c>
      <c r="N66" s="228">
        <v>320.2</v>
      </c>
      <c r="O66" s="228">
        <v>364.5</v>
      </c>
      <c r="P66" s="228">
        <v>385.93551822216239</v>
      </c>
      <c r="Q66" s="228">
        <v>397.74398941844549</v>
      </c>
      <c r="R66" s="228"/>
    </row>
    <row r="67" spans="1:18" x14ac:dyDescent="0.25">
      <c r="A67" s="50"/>
      <c r="B67" s="61"/>
      <c r="C67" s="116"/>
      <c r="D67" s="55"/>
      <c r="E67" s="91" t="s">
        <v>223</v>
      </c>
      <c r="G67" s="91" t="s">
        <v>188</v>
      </c>
      <c r="I67" s="6" t="s">
        <v>428</v>
      </c>
      <c r="J67" s="30"/>
      <c r="K67" s="228">
        <v>285.10000000000002</v>
      </c>
      <c r="L67" s="228">
        <v>292.60000000000002</v>
      </c>
      <c r="M67" s="228">
        <v>296.89999999999998</v>
      </c>
      <c r="N67" s="228">
        <v>323.5</v>
      </c>
      <c r="O67" s="228">
        <v>367.2</v>
      </c>
      <c r="P67" s="228">
        <v>387.91815879505106</v>
      </c>
      <c r="Q67" s="228">
        <v>399.13394602692233</v>
      </c>
      <c r="R67" s="228"/>
    </row>
    <row r="68" spans="1:18" x14ac:dyDescent="0.25">
      <c r="A68" s="50"/>
      <c r="B68" s="61"/>
      <c r="C68" s="116"/>
      <c r="D68" s="55"/>
      <c r="E68" s="91"/>
      <c r="F68" s="91"/>
      <c r="G68" s="91"/>
      <c r="I68" s="171"/>
    </row>
    <row r="69" spans="1:18" x14ac:dyDescent="0.25">
      <c r="A69" s="50"/>
      <c r="B69" s="61" t="s">
        <v>186</v>
      </c>
      <c r="C69" s="116"/>
      <c r="D69" s="55"/>
      <c r="I69" s="6"/>
    </row>
    <row r="70" spans="1:18" x14ac:dyDescent="0.25">
      <c r="A70" s="50"/>
      <c r="B70" s="61"/>
      <c r="C70" s="116"/>
      <c r="D70" s="55"/>
      <c r="E70" s="91" t="s">
        <v>224</v>
      </c>
      <c r="G70" s="91" t="s">
        <v>188</v>
      </c>
      <c r="I70" s="6" t="s">
        <v>427</v>
      </c>
      <c r="J70" s="228">
        <v>103.2</v>
      </c>
      <c r="K70" s="228">
        <v>105.5</v>
      </c>
      <c r="L70" s="228">
        <v>107.6</v>
      </c>
      <c r="M70" s="228">
        <v>108.6</v>
      </c>
      <c r="N70" s="228">
        <v>110.4</v>
      </c>
      <c r="O70" s="228">
        <v>119</v>
      </c>
      <c r="P70" s="228">
        <v>128.30000000000001</v>
      </c>
      <c r="Q70" s="228">
        <v>133.06420666666668</v>
      </c>
      <c r="R70" s="228">
        <v>135.72549080000002</v>
      </c>
    </row>
    <row r="71" spans="1:18" x14ac:dyDescent="0.25">
      <c r="A71" s="50"/>
      <c r="B71" s="61"/>
      <c r="C71" s="116"/>
      <c r="D71" s="55"/>
      <c r="E71" s="91" t="s">
        <v>225</v>
      </c>
      <c r="G71" s="91" t="s">
        <v>188</v>
      </c>
      <c r="I71" s="6" t="s">
        <v>427</v>
      </c>
      <c r="J71" s="228">
        <v>103.5</v>
      </c>
      <c r="K71" s="228">
        <v>105.9</v>
      </c>
      <c r="L71" s="228">
        <v>107.9</v>
      </c>
      <c r="M71" s="228">
        <v>108.6</v>
      </c>
      <c r="N71" s="228">
        <v>111</v>
      </c>
      <c r="O71" s="228">
        <v>119.7</v>
      </c>
      <c r="P71" s="228">
        <v>129.1</v>
      </c>
      <c r="Q71" s="228">
        <v>133.49800666666667</v>
      </c>
      <c r="R71" s="228">
        <v>136.16796680000002</v>
      </c>
    </row>
    <row r="72" spans="1:18" x14ac:dyDescent="0.25">
      <c r="A72" s="50"/>
      <c r="B72" s="61"/>
      <c r="C72" s="116"/>
      <c r="D72" s="55"/>
      <c r="E72" s="91" t="s">
        <v>226</v>
      </c>
      <c r="G72" s="91" t="s">
        <v>188</v>
      </c>
      <c r="I72" s="6" t="s">
        <v>427</v>
      </c>
      <c r="J72" s="228">
        <v>103.5</v>
      </c>
      <c r="K72" s="228">
        <v>105.9</v>
      </c>
      <c r="L72" s="228">
        <v>107.9</v>
      </c>
      <c r="M72" s="228">
        <v>108.8</v>
      </c>
      <c r="N72" s="228">
        <v>111.4</v>
      </c>
      <c r="O72" s="228">
        <v>120.5</v>
      </c>
      <c r="P72" s="228">
        <v>129.4</v>
      </c>
      <c r="Q72" s="228">
        <v>133.41139999999999</v>
      </c>
      <c r="R72" s="228">
        <v>136.07962799999999</v>
      </c>
    </row>
    <row r="73" spans="1:18" x14ac:dyDescent="0.25">
      <c r="A73" s="50"/>
      <c r="B73" s="61"/>
      <c r="C73" s="116"/>
      <c r="D73" s="55"/>
      <c r="E73" s="91" t="s">
        <v>227</v>
      </c>
      <c r="G73" s="91" t="s">
        <v>188</v>
      </c>
      <c r="I73" s="6" t="s">
        <v>427</v>
      </c>
      <c r="J73" s="228">
        <v>103.5</v>
      </c>
      <c r="K73" s="228">
        <v>105.9</v>
      </c>
      <c r="L73" s="228">
        <v>108</v>
      </c>
      <c r="M73" s="228">
        <v>109.2</v>
      </c>
      <c r="N73" s="228">
        <v>111.4</v>
      </c>
      <c r="O73" s="228">
        <v>121.2</v>
      </c>
      <c r="P73" s="228">
        <v>129</v>
      </c>
      <c r="Q73" s="228">
        <v>132.8356</v>
      </c>
      <c r="R73" s="228">
        <v>135.492312</v>
      </c>
    </row>
    <row r="74" spans="1:18" x14ac:dyDescent="0.25">
      <c r="A74" s="50"/>
      <c r="B74" s="61"/>
      <c r="C74" s="116"/>
      <c r="D74" s="55"/>
      <c r="E74" s="91" t="s">
        <v>228</v>
      </c>
      <c r="G74" s="91" t="s">
        <v>188</v>
      </c>
      <c r="I74" s="6" t="s">
        <v>427</v>
      </c>
      <c r="J74" s="228">
        <v>104</v>
      </c>
      <c r="K74" s="228">
        <v>106.5</v>
      </c>
      <c r="L74" s="228">
        <v>108.3</v>
      </c>
      <c r="M74" s="228">
        <v>108.8</v>
      </c>
      <c r="N74" s="228">
        <v>112.1</v>
      </c>
      <c r="O74" s="228">
        <v>121.8</v>
      </c>
      <c r="P74" s="228">
        <v>129.67437000000001</v>
      </c>
      <c r="Q74" s="228">
        <v>133.36576706600002</v>
      </c>
      <c r="R74" s="228">
        <v>136.03308240732002</v>
      </c>
    </row>
    <row r="75" spans="1:18" x14ac:dyDescent="0.25">
      <c r="A75" s="50"/>
      <c r="B75" s="61"/>
      <c r="C75" s="116"/>
      <c r="D75" s="55"/>
      <c r="E75" s="91" t="s">
        <v>229</v>
      </c>
      <c r="G75" s="91" t="s">
        <v>188</v>
      </c>
      <c r="I75" s="6" t="s">
        <v>427</v>
      </c>
      <c r="J75" s="228">
        <v>104.3</v>
      </c>
      <c r="K75" s="228">
        <v>106.6</v>
      </c>
      <c r="L75" s="228">
        <v>108.4</v>
      </c>
      <c r="M75" s="228">
        <v>109.2</v>
      </c>
      <c r="N75" s="228">
        <v>112.4</v>
      </c>
      <c r="O75" s="228">
        <v>122.3</v>
      </c>
      <c r="P75" s="228">
        <v>130.28618999999998</v>
      </c>
      <c r="Q75" s="228">
        <v>133.82997436799999</v>
      </c>
      <c r="R75" s="228">
        <v>136.50657385535999</v>
      </c>
    </row>
    <row r="76" spans="1:18" x14ac:dyDescent="0.25">
      <c r="A76" s="50"/>
      <c r="B76" s="61"/>
      <c r="C76" s="116"/>
      <c r="D76" s="55"/>
      <c r="E76" s="91" t="s">
        <v>230</v>
      </c>
      <c r="G76" s="91" t="s">
        <v>188</v>
      </c>
      <c r="I76" s="6" t="s">
        <v>427</v>
      </c>
      <c r="J76" s="228">
        <v>104.4</v>
      </c>
      <c r="K76" s="228">
        <v>106.7</v>
      </c>
      <c r="L76" s="228">
        <v>108.3</v>
      </c>
      <c r="M76" s="228">
        <v>109.2</v>
      </c>
      <c r="N76" s="228">
        <v>113.4</v>
      </c>
      <c r="O76" s="228">
        <v>124.3</v>
      </c>
      <c r="P76" s="228">
        <v>131.58812333333333</v>
      </c>
      <c r="Q76" s="228">
        <v>135.03573216466665</v>
      </c>
      <c r="R76" s="228">
        <v>137.73644680795999</v>
      </c>
    </row>
    <row r="77" spans="1:18" x14ac:dyDescent="0.25">
      <c r="A77" s="50"/>
      <c r="B77" s="61"/>
      <c r="C77" s="116"/>
      <c r="D77" s="55"/>
      <c r="E77" s="91" t="s">
        <v>231</v>
      </c>
      <c r="G77" s="91" t="s">
        <v>188</v>
      </c>
      <c r="I77" s="6" t="s">
        <v>427</v>
      </c>
      <c r="J77" s="228">
        <v>104.7</v>
      </c>
      <c r="K77" s="228">
        <v>106.9</v>
      </c>
      <c r="L77" s="228">
        <v>108.5</v>
      </c>
      <c r="M77" s="228">
        <v>109.1</v>
      </c>
      <c r="N77" s="228">
        <v>114.1</v>
      </c>
      <c r="O77" s="228">
        <v>124.8</v>
      </c>
      <c r="P77" s="228">
        <v>131.28543999999999</v>
      </c>
      <c r="Q77" s="228">
        <v>134.59383308799997</v>
      </c>
      <c r="R77" s="228">
        <v>137.28570974975997</v>
      </c>
    </row>
    <row r="78" spans="1:18" x14ac:dyDescent="0.25">
      <c r="A78" s="50"/>
      <c r="B78" s="61"/>
      <c r="C78" s="116"/>
      <c r="D78" s="55"/>
      <c r="E78" s="91" t="s">
        <v>232</v>
      </c>
      <c r="G78" s="91" t="s">
        <v>188</v>
      </c>
      <c r="I78" s="6" t="s">
        <v>427</v>
      </c>
      <c r="J78" s="228">
        <v>105</v>
      </c>
      <c r="K78" s="228">
        <v>107.1</v>
      </c>
      <c r="L78" s="228">
        <v>108.5</v>
      </c>
      <c r="M78" s="228">
        <v>109.4</v>
      </c>
      <c r="N78" s="228">
        <v>114.7</v>
      </c>
      <c r="O78" s="228">
        <v>125.3</v>
      </c>
      <c r="P78" s="228">
        <v>130.97608999999997</v>
      </c>
      <c r="Q78" s="228">
        <v>134.14571137799996</v>
      </c>
      <c r="R78" s="228">
        <v>136.82862560555995</v>
      </c>
    </row>
    <row r="79" spans="1:18" x14ac:dyDescent="0.25">
      <c r="A79" s="50"/>
      <c r="B79" s="61"/>
      <c r="C79" s="116"/>
      <c r="D79" s="55"/>
      <c r="E79" s="91" t="s">
        <v>233</v>
      </c>
      <c r="G79" s="91" t="s">
        <v>188</v>
      </c>
      <c r="I79" s="6" t="s">
        <v>427</v>
      </c>
      <c r="J79" s="228">
        <v>104.5</v>
      </c>
      <c r="K79" s="228">
        <v>106.4</v>
      </c>
      <c r="L79" s="228">
        <v>108.3</v>
      </c>
      <c r="M79" s="228">
        <v>109.3</v>
      </c>
      <c r="N79" s="228">
        <v>114.6</v>
      </c>
      <c r="O79" s="228">
        <v>124.8</v>
      </c>
      <c r="P79" s="228">
        <v>130.24128000000002</v>
      </c>
      <c r="Q79" s="228">
        <v>133.23682944000001</v>
      </c>
      <c r="R79" s="228">
        <v>135.9015660288</v>
      </c>
    </row>
    <row r="80" spans="1:18" x14ac:dyDescent="0.25">
      <c r="A80" s="50"/>
      <c r="B80" s="61"/>
      <c r="C80" s="116"/>
      <c r="D80" s="55"/>
      <c r="E80" s="91" t="s">
        <v>234</v>
      </c>
      <c r="G80" s="91" t="s">
        <v>188</v>
      </c>
      <c r="I80" s="6" t="s">
        <v>427</v>
      </c>
      <c r="J80" s="228">
        <v>104.9</v>
      </c>
      <c r="K80" s="228">
        <v>106.8</v>
      </c>
      <c r="L80" s="228">
        <v>108.6</v>
      </c>
      <c r="M80" s="228">
        <v>109.4</v>
      </c>
      <c r="N80" s="228">
        <v>115.4</v>
      </c>
      <c r="O80" s="228">
        <v>126</v>
      </c>
      <c r="P80" s="228">
        <v>131.27940000000001</v>
      </c>
      <c r="Q80" s="228">
        <v>134.14129092000002</v>
      </c>
      <c r="R80" s="228">
        <v>136.82411673840002</v>
      </c>
    </row>
    <row r="81" spans="1:18" x14ac:dyDescent="0.25">
      <c r="A81" s="50"/>
      <c r="B81" s="61"/>
      <c r="C81" s="116"/>
      <c r="D81" s="55"/>
      <c r="E81" s="91" t="s">
        <v>235</v>
      </c>
      <c r="F81" s="91"/>
      <c r="G81" s="91" t="s">
        <v>188</v>
      </c>
      <c r="I81" s="6" t="s">
        <v>427</v>
      </c>
      <c r="J81" s="228">
        <v>105.1</v>
      </c>
      <c r="K81" s="228">
        <v>107</v>
      </c>
      <c r="L81" s="228">
        <v>108.6</v>
      </c>
      <c r="M81" s="228">
        <v>109.7</v>
      </c>
      <c r="N81" s="228">
        <v>116.5</v>
      </c>
      <c r="O81" s="228">
        <v>126.8</v>
      </c>
      <c r="P81" s="228">
        <v>131.89735999999999</v>
      </c>
      <c r="Q81" s="228">
        <v>134.61444561599998</v>
      </c>
      <c r="R81" s="228">
        <v>137.30673452831999</v>
      </c>
    </row>
    <row r="82" spans="1:18" x14ac:dyDescent="0.25">
      <c r="A82" s="50"/>
      <c r="B82" s="61"/>
      <c r="C82" s="116"/>
      <c r="D82" s="55"/>
      <c r="E82" s="91"/>
      <c r="F82" s="91"/>
      <c r="G82" s="91"/>
      <c r="I82" s="171"/>
    </row>
    <row r="83" spans="1:18" s="30" customFormat="1" x14ac:dyDescent="0.25">
      <c r="A83" s="50"/>
      <c r="B83" s="61"/>
      <c r="C83" s="116"/>
      <c r="D83" s="55"/>
      <c r="E83" s="91" t="s">
        <v>271</v>
      </c>
      <c r="F83" s="91"/>
      <c r="G83" s="91" t="s">
        <v>188</v>
      </c>
      <c r="I83" s="171"/>
      <c r="K83" s="254"/>
      <c r="L83" s="254"/>
      <c r="M83" s="254">
        <v>4</v>
      </c>
      <c r="N83" s="254">
        <v>3</v>
      </c>
      <c r="O83" s="254">
        <v>2</v>
      </c>
      <c r="P83" s="254">
        <v>1</v>
      </c>
      <c r="Q83" s="254">
        <v>0</v>
      </c>
      <c r="R83" s="254"/>
    </row>
    <row r="84" spans="1:18" x14ac:dyDescent="0.25">
      <c r="A84" s="50"/>
      <c r="B84" s="61"/>
      <c r="C84" s="116"/>
      <c r="D84" s="55"/>
      <c r="I84" s="6"/>
    </row>
    <row r="85" spans="1:18" x14ac:dyDescent="0.25">
      <c r="A85" s="285" t="s">
        <v>380</v>
      </c>
      <c r="B85" s="286"/>
      <c r="C85" s="287"/>
      <c r="D85" s="287"/>
      <c r="E85" s="287"/>
      <c r="F85" s="287"/>
      <c r="G85" s="287"/>
      <c r="H85" s="287"/>
      <c r="I85" s="287"/>
      <c r="J85" s="287"/>
      <c r="K85" s="287"/>
      <c r="L85" s="287"/>
      <c r="M85" s="287"/>
      <c r="N85" s="287"/>
      <c r="O85" s="287"/>
      <c r="P85" s="287"/>
      <c r="Q85" s="287"/>
      <c r="R85" s="287"/>
    </row>
    <row r="86" spans="1:18" x14ac:dyDescent="0.25">
      <c r="A86" s="50"/>
      <c r="B86" s="61" t="s">
        <v>344</v>
      </c>
      <c r="C86" s="283"/>
      <c r="D86" s="55"/>
      <c r="I86" s="6"/>
    </row>
    <row r="87" spans="1:18" x14ac:dyDescent="0.25">
      <c r="A87" s="50"/>
      <c r="B87" s="61"/>
      <c r="C87" s="283"/>
      <c r="D87" s="55"/>
      <c r="E87" s="7" t="s">
        <v>325</v>
      </c>
      <c r="F87" s="292">
        <v>7.102396891658155</v>
      </c>
      <c r="G87" s="7" t="s">
        <v>88</v>
      </c>
      <c r="I87" s="6" t="s">
        <v>407</v>
      </c>
    </row>
    <row r="88" spans="1:18" x14ac:dyDescent="0.25">
      <c r="A88" s="50"/>
      <c r="B88" s="61"/>
      <c r="C88" s="283"/>
      <c r="D88" s="55"/>
      <c r="E88" s="7" t="s">
        <v>340</v>
      </c>
      <c r="F88" s="292">
        <v>186.58613499220516</v>
      </c>
      <c r="G88" s="7" t="s">
        <v>88</v>
      </c>
      <c r="I88" s="6" t="s">
        <v>408</v>
      </c>
    </row>
    <row r="89" spans="1:18" x14ac:dyDescent="0.25">
      <c r="A89" s="50"/>
      <c r="B89" s="61"/>
      <c r="C89" s="283"/>
      <c r="D89" s="55"/>
      <c r="E89" s="7" t="s">
        <v>341</v>
      </c>
      <c r="F89" s="292"/>
      <c r="G89" s="7" t="s">
        <v>88</v>
      </c>
      <c r="I89" s="6" t="s">
        <v>409</v>
      </c>
    </row>
    <row r="90" spans="1:18" x14ac:dyDescent="0.25">
      <c r="A90" s="50"/>
      <c r="B90" s="61"/>
      <c r="C90" s="283"/>
      <c r="D90" s="55"/>
      <c r="E90" s="7" t="s">
        <v>342</v>
      </c>
      <c r="F90" s="292"/>
      <c r="G90" s="7" t="s">
        <v>88</v>
      </c>
      <c r="I90" s="6" t="s">
        <v>410</v>
      </c>
    </row>
    <row r="91" spans="1:18" x14ac:dyDescent="0.25">
      <c r="A91" s="50"/>
      <c r="B91" s="61"/>
      <c r="C91" s="283"/>
      <c r="D91" s="55"/>
      <c r="E91" s="7" t="s">
        <v>343</v>
      </c>
      <c r="F91" s="292"/>
      <c r="G91" s="7" t="s">
        <v>88</v>
      </c>
      <c r="I91" s="6" t="s">
        <v>411</v>
      </c>
    </row>
    <row r="92" spans="1:18" x14ac:dyDescent="0.25">
      <c r="A92" s="50"/>
      <c r="B92" s="61"/>
      <c r="C92" s="116"/>
      <c r="D92" s="55"/>
      <c r="I92" s="6"/>
      <c r="M92" s="207"/>
      <c r="N92" s="207"/>
      <c r="O92" s="207"/>
      <c r="P92" s="207"/>
      <c r="Q92" s="207"/>
      <c r="R92" s="207"/>
    </row>
    <row r="93" spans="1:18" x14ac:dyDescent="0.25">
      <c r="A93" s="50"/>
      <c r="B93" s="61" t="s">
        <v>345</v>
      </c>
      <c r="C93" s="116"/>
      <c r="D93" s="55"/>
      <c r="I93" s="6"/>
    </row>
    <row r="94" spans="1:18" x14ac:dyDescent="0.25">
      <c r="A94" s="50"/>
      <c r="B94" s="61"/>
      <c r="C94" s="116"/>
      <c r="D94" s="55"/>
      <c r="E94" s="7" t="s">
        <v>326</v>
      </c>
      <c r="G94" s="7" t="s">
        <v>94</v>
      </c>
      <c r="I94" s="6" t="s">
        <v>412</v>
      </c>
      <c r="M94" s="240">
        <v>0.130272074726663</v>
      </c>
      <c r="N94" s="240">
        <v>0.13347523989729801</v>
      </c>
      <c r="O94" s="240">
        <v>0.14693534130306099</v>
      </c>
      <c r="P94" s="240">
        <v>0.16527951521456397</v>
      </c>
      <c r="Q94" s="240">
        <v>0.17398859178014198</v>
      </c>
      <c r="R94" s="240"/>
    </row>
    <row r="95" spans="1:18" x14ac:dyDescent="0.25">
      <c r="A95" s="50"/>
      <c r="B95" s="61"/>
      <c r="C95" s="116"/>
      <c r="D95" s="55"/>
      <c r="E95" s="7" t="s">
        <v>324</v>
      </c>
      <c r="G95" s="7" t="s">
        <v>94</v>
      </c>
      <c r="I95" s="6" t="s">
        <v>413</v>
      </c>
      <c r="M95" s="240">
        <v>7.8E-2</v>
      </c>
      <c r="N95" s="240">
        <v>7.8299999999999995E-2</v>
      </c>
      <c r="O95" s="240">
        <v>8.1000000000000003E-2</v>
      </c>
      <c r="P95" s="240">
        <v>0.08</v>
      </c>
      <c r="Q95" s="240">
        <v>7.8E-2</v>
      </c>
      <c r="R95" s="240"/>
    </row>
    <row r="96" spans="1:18" x14ac:dyDescent="0.25">
      <c r="A96" s="50"/>
      <c r="B96" s="61"/>
      <c r="C96" s="116"/>
      <c r="D96" s="55"/>
      <c r="E96" s="7" t="s">
        <v>327</v>
      </c>
      <c r="G96" s="7" t="s">
        <v>94</v>
      </c>
      <c r="I96" s="6" t="s">
        <v>414</v>
      </c>
      <c r="M96" s="240"/>
      <c r="N96" s="240"/>
      <c r="O96" s="240"/>
      <c r="P96" s="240"/>
      <c r="Q96" s="240"/>
      <c r="R96" s="240"/>
    </row>
    <row r="97" spans="1:26" x14ac:dyDescent="0.25">
      <c r="A97" s="50"/>
      <c r="B97" s="61"/>
      <c r="C97" s="116"/>
      <c r="D97" s="55"/>
      <c r="E97" s="7" t="s">
        <v>328</v>
      </c>
      <c r="G97" s="7" t="s">
        <v>94</v>
      </c>
      <c r="I97" s="6" t="s">
        <v>415</v>
      </c>
      <c r="M97" s="240"/>
      <c r="N97" s="240"/>
      <c r="O97" s="240"/>
      <c r="P97" s="240"/>
      <c r="Q97" s="240"/>
      <c r="R97" s="240"/>
    </row>
    <row r="98" spans="1:26" x14ac:dyDescent="0.25">
      <c r="A98" s="50"/>
      <c r="B98" s="61"/>
      <c r="C98" s="116"/>
      <c r="D98" s="55"/>
      <c r="E98" s="7" t="s">
        <v>329</v>
      </c>
      <c r="G98" s="7" t="s">
        <v>94</v>
      </c>
      <c r="I98" s="6" t="s">
        <v>416</v>
      </c>
      <c r="M98" s="240"/>
      <c r="N98" s="240"/>
      <c r="O98" s="240"/>
      <c r="P98" s="240"/>
      <c r="Q98" s="240"/>
      <c r="R98" s="240"/>
    </row>
    <row r="99" spans="1:26" x14ac:dyDescent="0.25">
      <c r="A99" s="50"/>
      <c r="B99" s="61"/>
      <c r="C99" s="116"/>
      <c r="D99" s="55"/>
      <c r="I99" s="6"/>
      <c r="M99" s="207"/>
      <c r="N99" s="207"/>
      <c r="O99" s="207"/>
      <c r="P99" s="207"/>
      <c r="Q99" s="207"/>
      <c r="R99" s="207"/>
    </row>
    <row r="100" spans="1:26" x14ac:dyDescent="0.25">
      <c r="A100" s="50"/>
      <c r="B100" s="61" t="s">
        <v>346</v>
      </c>
      <c r="C100" s="283"/>
      <c r="D100" s="55"/>
      <c r="I100" s="6"/>
      <c r="M100" s="207"/>
      <c r="N100" s="207"/>
      <c r="O100" s="207"/>
      <c r="P100" s="207"/>
      <c r="Q100" s="207"/>
      <c r="R100" s="207"/>
    </row>
    <row r="101" spans="1:26" x14ac:dyDescent="0.25">
      <c r="A101" s="50"/>
      <c r="B101" s="61"/>
      <c r="C101" s="283"/>
      <c r="D101" s="55"/>
      <c r="E101" s="7" t="s">
        <v>331</v>
      </c>
      <c r="G101" s="7" t="s">
        <v>94</v>
      </c>
      <c r="I101" s="6" t="s">
        <v>417</v>
      </c>
      <c r="M101" s="240">
        <v>2.1125902035494581E-2</v>
      </c>
      <c r="N101" s="240">
        <v>2.1125902035494581E-2</v>
      </c>
      <c r="O101" s="240">
        <v>2.1125902035494581E-2</v>
      </c>
      <c r="P101" s="240">
        <v>2.1125902035494581E-2</v>
      </c>
      <c r="Q101" s="240">
        <v>2.1125902035494581E-2</v>
      </c>
      <c r="R101" s="240"/>
      <c r="T101" s="7">
        <v>2.9195763820156317E-2</v>
      </c>
      <c r="U101" s="7">
        <v>2.9195763820156317E-2</v>
      </c>
      <c r="V101" s="7">
        <v>2.9195763820156317E-2</v>
      </c>
      <c r="W101" s="7">
        <v>2.9195763820156317E-2</v>
      </c>
      <c r="X101" s="7">
        <v>2.9195763820156317E-2</v>
      </c>
      <c r="Y101" s="7">
        <v>2.9195763820156317E-2</v>
      </c>
      <c r="Z101" s="7">
        <v>2.9195763820156317E-2</v>
      </c>
    </row>
    <row r="102" spans="1:26" x14ac:dyDescent="0.25">
      <c r="A102" s="50"/>
      <c r="B102" s="61"/>
      <c r="C102" s="283"/>
      <c r="D102" s="55"/>
      <c r="E102" s="7" t="s">
        <v>333</v>
      </c>
      <c r="G102" s="7" t="s">
        <v>94</v>
      </c>
      <c r="I102" s="6" t="s">
        <v>418</v>
      </c>
      <c r="M102" s="240">
        <f>M101</f>
        <v>2.1125902035494581E-2</v>
      </c>
      <c r="N102" s="240">
        <f t="shared" ref="N102:Q102" si="0">N101</f>
        <v>2.1125902035494581E-2</v>
      </c>
      <c r="O102" s="240">
        <f t="shared" si="0"/>
        <v>2.1125902035494581E-2</v>
      </c>
      <c r="P102" s="240">
        <f t="shared" si="0"/>
        <v>2.1125902035494581E-2</v>
      </c>
      <c r="Q102" s="240">
        <f t="shared" si="0"/>
        <v>2.1125902035494581E-2</v>
      </c>
      <c r="R102" s="240"/>
    </row>
    <row r="103" spans="1:26" x14ac:dyDescent="0.25">
      <c r="A103" s="50"/>
      <c r="B103" s="61"/>
      <c r="C103" s="283"/>
      <c r="D103" s="55"/>
      <c r="E103" s="7" t="s">
        <v>335</v>
      </c>
      <c r="G103" s="7" t="s">
        <v>94</v>
      </c>
      <c r="I103" s="6" t="s">
        <v>419</v>
      </c>
      <c r="M103" s="240"/>
      <c r="N103" s="240"/>
      <c r="O103" s="240"/>
      <c r="P103" s="240"/>
      <c r="Q103" s="240"/>
      <c r="R103" s="240"/>
    </row>
    <row r="104" spans="1:26" x14ac:dyDescent="0.25">
      <c r="A104" s="50"/>
      <c r="B104" s="61"/>
      <c r="C104" s="283"/>
      <c r="D104" s="55"/>
      <c r="E104" s="7" t="s">
        <v>337</v>
      </c>
      <c r="G104" s="7" t="s">
        <v>94</v>
      </c>
      <c r="I104" s="6" t="s">
        <v>420</v>
      </c>
      <c r="M104" s="240"/>
      <c r="N104" s="240"/>
      <c r="O104" s="240"/>
      <c r="P104" s="240"/>
      <c r="Q104" s="240"/>
      <c r="R104" s="240"/>
    </row>
    <row r="105" spans="1:26" x14ac:dyDescent="0.25">
      <c r="A105" s="50"/>
      <c r="B105" s="61"/>
      <c r="C105" s="283"/>
      <c r="D105" s="55"/>
      <c r="E105" s="7" t="s">
        <v>339</v>
      </c>
      <c r="G105" s="7" t="s">
        <v>94</v>
      </c>
      <c r="I105" s="6" t="s">
        <v>421</v>
      </c>
      <c r="M105" s="240"/>
      <c r="N105" s="240"/>
      <c r="O105" s="240"/>
      <c r="P105" s="240"/>
      <c r="Q105" s="240"/>
      <c r="R105" s="240"/>
    </row>
    <row r="106" spans="1:26" x14ac:dyDescent="0.25">
      <c r="A106" s="50"/>
      <c r="B106" s="61"/>
      <c r="C106" s="116"/>
      <c r="D106" s="55"/>
      <c r="I106" s="6"/>
      <c r="M106" s="207"/>
      <c r="N106" s="207"/>
      <c r="O106" s="207"/>
      <c r="P106" s="207"/>
      <c r="Q106" s="207"/>
      <c r="R106" s="207"/>
    </row>
    <row r="107" spans="1:26" x14ac:dyDescent="0.25">
      <c r="A107" s="50"/>
      <c r="B107" s="61" t="s">
        <v>347</v>
      </c>
      <c r="C107" s="116"/>
      <c r="D107" s="55"/>
      <c r="I107" s="6"/>
      <c r="M107" s="207"/>
      <c r="N107" s="207"/>
      <c r="O107" s="207"/>
      <c r="P107" s="207"/>
      <c r="Q107" s="207"/>
      <c r="R107" s="207"/>
    </row>
    <row r="108" spans="1:26" x14ac:dyDescent="0.25">
      <c r="A108" s="50"/>
      <c r="B108" s="61"/>
      <c r="C108" s="116"/>
      <c r="D108" s="55"/>
      <c r="E108" s="7" t="s">
        <v>330</v>
      </c>
      <c r="G108" s="7" t="s">
        <v>94</v>
      </c>
      <c r="I108" s="6" t="s">
        <v>422</v>
      </c>
      <c r="M108" s="240">
        <v>3.1136940290744652E-2</v>
      </c>
      <c r="N108" s="240">
        <v>3.1136940290744652E-2</v>
      </c>
      <c r="O108" s="240">
        <v>3.1136940290744652E-2</v>
      </c>
      <c r="P108" s="240">
        <v>3.1136940290744652E-2</v>
      </c>
      <c r="Q108" s="240">
        <v>3.1136940290744652E-2</v>
      </c>
      <c r="R108" s="240"/>
      <c r="T108" s="7">
        <v>2.9195763820156317E-2</v>
      </c>
      <c r="U108" s="7">
        <v>2.9195763820156317E-2</v>
      </c>
      <c r="V108" s="7">
        <v>2.9195763820156317E-2</v>
      </c>
      <c r="W108" s="7">
        <v>2.9195763820156317E-2</v>
      </c>
      <c r="X108" s="7">
        <v>2.9195763820156317E-2</v>
      </c>
      <c r="Y108" s="7">
        <v>2.9195763820156317E-2</v>
      </c>
      <c r="Z108" s="7">
        <v>2.9195763820156317E-2</v>
      </c>
    </row>
    <row r="109" spans="1:26" x14ac:dyDescent="0.25">
      <c r="A109" s="50"/>
      <c r="B109" s="61"/>
      <c r="C109" s="116"/>
      <c r="D109" s="55"/>
      <c r="E109" s="7" t="s">
        <v>332</v>
      </c>
      <c r="G109" s="7" t="s">
        <v>94</v>
      </c>
      <c r="I109" s="6" t="s">
        <v>423</v>
      </c>
      <c r="M109" s="240">
        <f>M108</f>
        <v>3.1136940290744652E-2</v>
      </c>
      <c r="N109" s="240">
        <f t="shared" ref="N109:Q109" si="1">N108</f>
        <v>3.1136940290744652E-2</v>
      </c>
      <c r="O109" s="240">
        <f t="shared" si="1"/>
        <v>3.1136940290744652E-2</v>
      </c>
      <c r="P109" s="240">
        <f t="shared" si="1"/>
        <v>3.1136940290744652E-2</v>
      </c>
      <c r="Q109" s="240">
        <f t="shared" si="1"/>
        <v>3.1136940290744652E-2</v>
      </c>
      <c r="R109" s="240"/>
    </row>
    <row r="110" spans="1:26" x14ac:dyDescent="0.25">
      <c r="A110" s="50"/>
      <c r="B110" s="61"/>
      <c r="C110" s="116"/>
      <c r="D110" s="55"/>
      <c r="E110" s="7" t="s">
        <v>334</v>
      </c>
      <c r="G110" s="7" t="s">
        <v>94</v>
      </c>
      <c r="I110" s="6" t="s">
        <v>424</v>
      </c>
      <c r="M110" s="240"/>
      <c r="N110" s="240"/>
      <c r="O110" s="240"/>
      <c r="P110" s="240"/>
      <c r="Q110" s="240"/>
      <c r="R110" s="240"/>
    </row>
    <row r="111" spans="1:26" x14ac:dyDescent="0.25">
      <c r="A111" s="50"/>
      <c r="B111" s="61"/>
      <c r="C111" s="116"/>
      <c r="D111" s="55"/>
      <c r="E111" s="7" t="s">
        <v>336</v>
      </c>
      <c r="G111" s="7" t="s">
        <v>94</v>
      </c>
      <c r="I111" s="6" t="s">
        <v>425</v>
      </c>
      <c r="M111" s="240"/>
      <c r="N111" s="240"/>
      <c r="O111" s="240"/>
      <c r="P111" s="240"/>
      <c r="Q111" s="240"/>
      <c r="R111" s="240"/>
    </row>
    <row r="112" spans="1:26" x14ac:dyDescent="0.25">
      <c r="A112" s="50"/>
      <c r="B112" s="61"/>
      <c r="C112" s="116"/>
      <c r="D112" s="55"/>
      <c r="E112" s="7" t="s">
        <v>338</v>
      </c>
      <c r="G112" s="7" t="s">
        <v>94</v>
      </c>
      <c r="I112" s="6" t="s">
        <v>426</v>
      </c>
      <c r="M112" s="240"/>
      <c r="N112" s="240"/>
      <c r="O112" s="240"/>
      <c r="P112" s="240"/>
      <c r="Q112" s="240"/>
      <c r="R112" s="240"/>
    </row>
    <row r="113" spans="1:27" x14ac:dyDescent="0.25">
      <c r="A113" s="50"/>
      <c r="B113" s="61"/>
      <c r="C113" s="116"/>
      <c r="D113" s="55"/>
    </row>
    <row r="114" spans="1:27" x14ac:dyDescent="0.25">
      <c r="A114" s="285" t="s">
        <v>89</v>
      </c>
      <c r="B114" s="286"/>
      <c r="C114" s="287"/>
      <c r="D114" s="287"/>
      <c r="E114" s="287"/>
      <c r="F114" s="287"/>
      <c r="G114" s="287"/>
      <c r="H114" s="287"/>
      <c r="I114" s="287"/>
      <c r="J114" s="287"/>
      <c r="K114" s="287"/>
      <c r="L114" s="287"/>
      <c r="M114" s="287"/>
      <c r="N114" s="287"/>
      <c r="O114" s="287"/>
      <c r="P114" s="287"/>
      <c r="Q114" s="287"/>
      <c r="R114" s="287"/>
    </row>
    <row r="115" spans="1:27" x14ac:dyDescent="0.25">
      <c r="A115" s="50"/>
      <c r="B115" s="61"/>
      <c r="C115" s="116"/>
      <c r="D115" s="55"/>
    </row>
    <row r="116" spans="1:27" x14ac:dyDescent="0.25">
      <c r="A116" s="50"/>
      <c r="B116" s="61" t="s">
        <v>90</v>
      </c>
      <c r="C116" s="116"/>
      <c r="D116" s="55"/>
    </row>
    <row r="117" spans="1:27" x14ac:dyDescent="0.25">
      <c r="A117" s="50"/>
      <c r="B117" s="61"/>
      <c r="C117" s="116"/>
      <c r="D117" s="55"/>
      <c r="E117" s="7" t="s">
        <v>91</v>
      </c>
      <c r="F117" s="100">
        <v>1E-3</v>
      </c>
      <c r="G117" s="7" t="s">
        <v>92</v>
      </c>
    </row>
    <row r="118" spans="1:27" x14ac:dyDescent="0.25">
      <c r="A118" s="50"/>
      <c r="B118" s="61"/>
      <c r="C118" s="116"/>
      <c r="D118" s="55"/>
      <c r="E118" s="7" t="s">
        <v>172</v>
      </c>
      <c r="F118" s="100">
        <v>1E-3</v>
      </c>
      <c r="G118" s="7" t="s">
        <v>92</v>
      </c>
    </row>
    <row r="119" spans="1:27" x14ac:dyDescent="0.25">
      <c r="A119" s="50"/>
      <c r="B119" s="61"/>
      <c r="C119" s="116"/>
      <c r="D119" s="55"/>
    </row>
    <row r="120" spans="1:27" x14ac:dyDescent="0.25">
      <c r="A120" s="50"/>
      <c r="B120" s="61"/>
      <c r="C120" s="116"/>
      <c r="D120" s="55"/>
    </row>
    <row r="121" spans="1:27" s="161" customFormat="1" x14ac:dyDescent="0.25">
      <c r="A121" s="157" t="s">
        <v>62</v>
      </c>
      <c r="B121" s="158"/>
      <c r="C121" s="159"/>
      <c r="D121" s="160"/>
    </row>
    <row r="122" spans="1:27" ht="12.6" customHeight="1" x14ac:dyDescent="0.25">
      <c r="B122" s="61"/>
      <c r="C122" s="116"/>
      <c r="D122" s="55"/>
    </row>
    <row r="123" spans="1:27" hidden="1" x14ac:dyDescent="0.25">
      <c r="A123" s="50"/>
      <c r="B123" s="188"/>
      <c r="C123" s="189"/>
      <c r="D123" s="190"/>
    </row>
    <row r="124" spans="1:27" hidden="1" x14ac:dyDescent="0.25">
      <c r="B124" s="61"/>
      <c r="C124" s="116"/>
      <c r="D124" s="55"/>
    </row>
    <row r="125" spans="1:27" hidden="1" x14ac:dyDescent="0.25">
      <c r="A125" s="50"/>
      <c r="B125" s="188"/>
      <c r="C125" s="189"/>
      <c r="D125" s="190"/>
    </row>
    <row r="126" spans="1:27" hidden="1" x14ac:dyDescent="0.25">
      <c r="B126" s="61"/>
      <c r="C126" s="116"/>
      <c r="D126" s="55"/>
      <c r="M126" s="206"/>
      <c r="N126" s="206"/>
      <c r="O126" s="206"/>
      <c r="P126" s="206"/>
      <c r="Q126" s="206"/>
    </row>
    <row r="127" spans="1:27" s="172" customFormat="1" hidden="1" x14ac:dyDescent="0.25">
      <c r="A127" s="173"/>
      <c r="B127" s="174"/>
      <c r="C127" s="175"/>
      <c r="D127" s="176"/>
      <c r="T127" s="177"/>
      <c r="U127" s="177"/>
      <c r="V127" s="177"/>
      <c r="W127" s="177"/>
      <c r="X127" s="177"/>
      <c r="Y127" s="177"/>
      <c r="Z127" s="177"/>
      <c r="AA127" s="177"/>
    </row>
    <row r="128" spans="1:27" hidden="1" x14ac:dyDescent="0.25">
      <c r="B128" s="61"/>
      <c r="C128" s="116"/>
      <c r="D128" s="55"/>
    </row>
    <row r="129" spans="2:4" hidden="1" x14ac:dyDescent="0.25">
      <c r="B129" s="61"/>
      <c r="C129" s="116"/>
      <c r="D129" s="55"/>
    </row>
    <row r="130" spans="2:4" hidden="1" x14ac:dyDescent="0.25">
      <c r="B130" s="61"/>
      <c r="C130" s="116"/>
      <c r="D130" s="55"/>
    </row>
    <row r="131" spans="2:4" hidden="1" x14ac:dyDescent="0.25">
      <c r="B131" s="61"/>
      <c r="C131" s="116"/>
      <c r="D131" s="55"/>
    </row>
    <row r="132" spans="2:4" hidden="1" x14ac:dyDescent="0.25">
      <c r="B132" s="61"/>
      <c r="C132" s="116"/>
      <c r="D132" s="55"/>
    </row>
    <row r="133" spans="2:4" hidden="1" x14ac:dyDescent="0.25">
      <c r="B133" s="61"/>
      <c r="C133" s="116"/>
      <c r="D133" s="55"/>
    </row>
    <row r="134" spans="2:4" hidden="1" x14ac:dyDescent="0.25">
      <c r="B134" s="61"/>
      <c r="C134" s="116"/>
      <c r="D134" s="55"/>
    </row>
    <row r="135" spans="2:4" hidden="1" x14ac:dyDescent="0.25">
      <c r="B135" s="61"/>
      <c r="C135" s="116"/>
      <c r="D135" s="55"/>
    </row>
    <row r="136" spans="2:4" hidden="1" x14ac:dyDescent="0.25">
      <c r="B136" s="61"/>
      <c r="C136" s="116"/>
      <c r="D136" s="55"/>
    </row>
    <row r="137" spans="2:4" hidden="1" x14ac:dyDescent="0.25">
      <c r="B137" s="61"/>
      <c r="C137" s="116"/>
      <c r="D137" s="55"/>
    </row>
    <row r="138" spans="2:4" hidden="1" x14ac:dyDescent="0.25">
      <c r="B138" s="61"/>
      <c r="C138" s="116"/>
      <c r="D138" s="55"/>
    </row>
    <row r="139" spans="2:4" hidden="1" x14ac:dyDescent="0.25">
      <c r="B139" s="61"/>
      <c r="C139" s="116"/>
      <c r="D139" s="55"/>
    </row>
    <row r="140" spans="2:4" hidden="1" x14ac:dyDescent="0.25">
      <c r="B140" s="61"/>
      <c r="C140" s="116"/>
      <c r="D140" s="55"/>
    </row>
    <row r="141" spans="2:4" hidden="1" x14ac:dyDescent="0.25">
      <c r="B141" s="61"/>
      <c r="C141" s="116"/>
      <c r="D141" s="55"/>
    </row>
    <row r="142" spans="2:4" hidden="1" x14ac:dyDescent="0.25">
      <c r="B142" s="61"/>
      <c r="C142" s="116"/>
      <c r="D142" s="55"/>
    </row>
    <row r="143" spans="2:4" hidden="1" x14ac:dyDescent="0.25">
      <c r="B143" s="61"/>
      <c r="C143" s="116"/>
      <c r="D143" s="55"/>
    </row>
    <row r="144" spans="2:4" hidden="1" x14ac:dyDescent="0.25">
      <c r="B144" s="61"/>
      <c r="C144" s="116"/>
      <c r="D144" s="55"/>
    </row>
    <row r="145" spans="2:4" hidden="1" x14ac:dyDescent="0.25">
      <c r="B145" s="61"/>
      <c r="C145" s="116"/>
      <c r="D145" s="55"/>
    </row>
    <row r="146" spans="2:4" hidden="1" x14ac:dyDescent="0.25">
      <c r="B146" s="61"/>
      <c r="C146" s="116"/>
      <c r="D146" s="55"/>
    </row>
    <row r="147" spans="2:4" hidden="1" x14ac:dyDescent="0.25">
      <c r="B147" s="61"/>
      <c r="C147" s="116"/>
      <c r="D147" s="55"/>
    </row>
    <row r="148" spans="2:4" hidden="1" x14ac:dyDescent="0.25">
      <c r="B148" s="61"/>
      <c r="C148" s="116"/>
      <c r="D148" s="55"/>
    </row>
    <row r="149" spans="2:4" hidden="1" x14ac:dyDescent="0.25">
      <c r="B149" s="61"/>
      <c r="C149" s="116"/>
      <c r="D149" s="55"/>
    </row>
    <row r="150" spans="2:4" hidden="1" x14ac:dyDescent="0.25">
      <c r="B150" s="61"/>
      <c r="C150" s="116"/>
      <c r="D150" s="55"/>
    </row>
    <row r="151" spans="2:4" hidden="1" x14ac:dyDescent="0.25">
      <c r="B151" s="61"/>
      <c r="C151" s="116"/>
      <c r="D151" s="55"/>
    </row>
    <row r="152" spans="2:4" hidden="1" x14ac:dyDescent="0.25">
      <c r="B152" s="61"/>
      <c r="C152" s="116"/>
      <c r="D152" s="55"/>
    </row>
    <row r="153" spans="2:4" hidden="1" x14ac:dyDescent="0.25">
      <c r="B153" s="61"/>
      <c r="C153" s="116"/>
      <c r="D153" s="55"/>
    </row>
    <row r="154" spans="2:4" hidden="1" x14ac:dyDescent="0.25">
      <c r="B154" s="61"/>
      <c r="C154" s="116"/>
      <c r="D154" s="55"/>
    </row>
    <row r="155" spans="2:4" hidden="1" x14ac:dyDescent="0.25">
      <c r="B155" s="61"/>
      <c r="C155" s="116"/>
      <c r="D155" s="55"/>
    </row>
    <row r="156" spans="2:4" hidden="1" x14ac:dyDescent="0.25">
      <c r="B156" s="61"/>
      <c r="C156" s="116"/>
      <c r="D156" s="55"/>
    </row>
    <row r="157" spans="2:4" hidden="1" x14ac:dyDescent="0.25">
      <c r="B157" s="61"/>
      <c r="C157" s="116"/>
      <c r="D157" s="55"/>
    </row>
    <row r="158" spans="2:4" hidden="1" x14ac:dyDescent="0.25">
      <c r="B158" s="61"/>
      <c r="C158" s="116"/>
      <c r="D158" s="55"/>
    </row>
    <row r="159" spans="2:4" hidden="1" x14ac:dyDescent="0.25">
      <c r="B159" s="61"/>
      <c r="C159" s="116"/>
      <c r="D159" s="55"/>
    </row>
    <row r="160" spans="2:4" hidden="1" x14ac:dyDescent="0.25">
      <c r="B160" s="61"/>
      <c r="C160" s="116"/>
      <c r="D160" s="55"/>
    </row>
    <row r="161" spans="2:4" hidden="1" x14ac:dyDescent="0.25">
      <c r="B161" s="61"/>
      <c r="C161" s="116"/>
      <c r="D161" s="55"/>
    </row>
    <row r="162" spans="2:4" hidden="1" x14ac:dyDescent="0.25">
      <c r="B162" s="61"/>
      <c r="C162" s="116"/>
      <c r="D162" s="55"/>
    </row>
    <row r="163" spans="2:4" hidden="1" x14ac:dyDescent="0.25">
      <c r="B163" s="61"/>
      <c r="C163" s="116"/>
      <c r="D163" s="55"/>
    </row>
    <row r="164" spans="2:4" hidden="1" x14ac:dyDescent="0.25">
      <c r="B164" s="61"/>
      <c r="C164" s="116"/>
      <c r="D164" s="55"/>
    </row>
    <row r="165" spans="2:4" hidden="1" x14ac:dyDescent="0.25">
      <c r="B165" s="61"/>
      <c r="C165" s="116"/>
      <c r="D165" s="55"/>
    </row>
    <row r="166" spans="2:4" hidden="1" x14ac:dyDescent="0.25">
      <c r="B166" s="61"/>
      <c r="C166" s="116"/>
      <c r="D166" s="55"/>
    </row>
    <row r="167" spans="2:4" hidden="1" x14ac:dyDescent="0.25">
      <c r="B167" s="61"/>
      <c r="C167" s="116"/>
      <c r="D167" s="55"/>
    </row>
    <row r="168" spans="2:4" hidden="1" x14ac:dyDescent="0.25">
      <c r="B168" s="61"/>
      <c r="C168" s="116"/>
      <c r="D168" s="55"/>
    </row>
    <row r="169" spans="2:4" hidden="1" x14ac:dyDescent="0.25">
      <c r="B169" s="61"/>
      <c r="C169" s="116"/>
      <c r="D169" s="55"/>
    </row>
    <row r="170" spans="2:4" hidden="1" x14ac:dyDescent="0.25">
      <c r="B170" s="61"/>
      <c r="C170" s="116"/>
      <c r="D170" s="55"/>
    </row>
    <row r="171" spans="2:4" hidden="1" x14ac:dyDescent="0.25">
      <c r="B171" s="61"/>
      <c r="C171" s="116"/>
      <c r="D171" s="55"/>
    </row>
    <row r="172" spans="2:4" hidden="1" x14ac:dyDescent="0.25">
      <c r="B172" s="61"/>
      <c r="C172" s="116"/>
      <c r="D172" s="55"/>
    </row>
    <row r="173" spans="2:4" hidden="1" x14ac:dyDescent="0.25">
      <c r="B173" s="61"/>
      <c r="C173" s="116"/>
      <c r="D173" s="55"/>
    </row>
    <row r="174" spans="2:4" hidden="1" x14ac:dyDescent="0.25">
      <c r="B174" s="61"/>
      <c r="C174" s="116"/>
      <c r="D174" s="55"/>
    </row>
    <row r="175" spans="2:4" hidden="1" x14ac:dyDescent="0.25">
      <c r="B175" s="61"/>
      <c r="C175" s="116"/>
      <c r="D175" s="55"/>
    </row>
    <row r="176" spans="2:4" hidden="1" x14ac:dyDescent="0.25">
      <c r="B176" s="61"/>
      <c r="C176" s="116"/>
      <c r="D176" s="55"/>
    </row>
    <row r="177" spans="2:4" hidden="1" x14ac:dyDescent="0.25">
      <c r="B177" s="61"/>
      <c r="C177" s="116"/>
      <c r="D177" s="55"/>
    </row>
    <row r="178" spans="2:4" hidden="1" x14ac:dyDescent="0.25">
      <c r="B178" s="61"/>
      <c r="C178" s="116"/>
      <c r="D178" s="55"/>
    </row>
    <row r="179" spans="2:4" hidden="1" x14ac:dyDescent="0.25">
      <c r="B179" s="61"/>
      <c r="C179" s="116"/>
      <c r="D179" s="55"/>
    </row>
    <row r="180" spans="2:4" hidden="1" x14ac:dyDescent="0.25">
      <c r="B180" s="61"/>
      <c r="C180" s="116"/>
      <c r="D180" s="55"/>
    </row>
    <row r="181" spans="2:4" hidden="1" x14ac:dyDescent="0.25">
      <c r="B181" s="61"/>
      <c r="C181" s="116"/>
      <c r="D181" s="55"/>
    </row>
    <row r="182" spans="2:4" hidden="1" x14ac:dyDescent="0.25">
      <c r="B182" s="61"/>
      <c r="C182" s="116"/>
      <c r="D182" s="55"/>
    </row>
    <row r="183" spans="2:4" hidden="1" x14ac:dyDescent="0.25">
      <c r="B183" s="61"/>
      <c r="C183" s="116"/>
      <c r="D183" s="55"/>
    </row>
    <row r="184" spans="2:4" hidden="1" x14ac:dyDescent="0.25">
      <c r="B184" s="61"/>
      <c r="C184" s="116"/>
      <c r="D184" s="55"/>
    </row>
    <row r="185" spans="2:4" hidden="1" x14ac:dyDescent="0.25">
      <c r="B185" s="61"/>
      <c r="C185" s="116"/>
      <c r="D185" s="55"/>
    </row>
    <row r="186" spans="2:4" hidden="1" x14ac:dyDescent="0.25">
      <c r="B186" s="61"/>
      <c r="C186" s="116"/>
      <c r="D186" s="55"/>
    </row>
    <row r="187" spans="2:4" hidden="1" x14ac:dyDescent="0.25">
      <c r="B187" s="61"/>
      <c r="C187" s="116"/>
      <c r="D187" s="55"/>
    </row>
    <row r="188" spans="2:4" hidden="1" x14ac:dyDescent="0.25">
      <c r="B188" s="61"/>
      <c r="C188" s="116"/>
      <c r="D188" s="55"/>
    </row>
    <row r="189" spans="2:4" hidden="1" x14ac:dyDescent="0.25">
      <c r="B189" s="61"/>
      <c r="C189" s="116"/>
      <c r="D189" s="55"/>
    </row>
    <row r="190" spans="2:4" hidden="1" x14ac:dyDescent="0.25">
      <c r="B190" s="61"/>
      <c r="C190" s="116"/>
      <c r="D190" s="55"/>
    </row>
    <row r="191" spans="2:4" hidden="1" x14ac:dyDescent="0.25">
      <c r="B191" s="61"/>
      <c r="C191" s="116"/>
      <c r="D191" s="55"/>
    </row>
    <row r="192" spans="2:4" hidden="1" x14ac:dyDescent="0.25">
      <c r="B192" s="61"/>
      <c r="C192" s="116"/>
      <c r="D192" s="55"/>
    </row>
    <row r="193" spans="2:4" hidden="1" x14ac:dyDescent="0.25">
      <c r="B193" s="61"/>
      <c r="C193" s="116"/>
      <c r="D193" s="55"/>
    </row>
    <row r="194" spans="2:4" hidden="1" x14ac:dyDescent="0.25">
      <c r="B194" s="61"/>
      <c r="C194" s="116"/>
      <c r="D194" s="55"/>
    </row>
    <row r="195" spans="2:4" hidden="1" x14ac:dyDescent="0.25">
      <c r="B195" s="61"/>
      <c r="C195" s="116"/>
      <c r="D195" s="55"/>
    </row>
    <row r="196" spans="2:4" hidden="1" x14ac:dyDescent="0.25">
      <c r="B196" s="61"/>
      <c r="C196" s="116"/>
      <c r="D196" s="55"/>
    </row>
    <row r="197" spans="2:4" hidden="1" x14ac:dyDescent="0.25">
      <c r="B197" s="61"/>
      <c r="C197" s="116"/>
      <c r="D197" s="55"/>
    </row>
    <row r="198" spans="2:4" hidden="1" x14ac:dyDescent="0.25">
      <c r="B198" s="61"/>
      <c r="C198" s="116"/>
      <c r="D198" s="55"/>
    </row>
    <row r="199" spans="2:4" hidden="1" x14ac:dyDescent="0.25">
      <c r="B199" s="61"/>
      <c r="C199" s="116"/>
      <c r="D199" s="55"/>
    </row>
    <row r="200" spans="2:4" hidden="1" x14ac:dyDescent="0.25">
      <c r="B200" s="61"/>
      <c r="C200" s="116"/>
      <c r="D200" s="55"/>
    </row>
    <row r="201" spans="2:4" hidden="1" x14ac:dyDescent="0.25">
      <c r="B201" s="61"/>
      <c r="C201" s="116"/>
      <c r="D201" s="55"/>
    </row>
    <row r="202" spans="2:4" hidden="1" x14ac:dyDescent="0.25">
      <c r="B202" s="61"/>
      <c r="C202" s="116"/>
      <c r="D202" s="55"/>
    </row>
    <row r="203" spans="2:4" hidden="1" x14ac:dyDescent="0.25">
      <c r="B203" s="61"/>
      <c r="C203" s="116"/>
      <c r="D203" s="55"/>
    </row>
    <row r="204" spans="2:4" hidden="1" x14ac:dyDescent="0.25">
      <c r="B204" s="61"/>
      <c r="C204" s="116"/>
      <c r="D204" s="55"/>
    </row>
    <row r="205" spans="2:4" hidden="1" x14ac:dyDescent="0.25">
      <c r="B205" s="61"/>
      <c r="C205" s="116"/>
      <c r="D205" s="55"/>
    </row>
    <row r="206" spans="2:4" hidden="1" x14ac:dyDescent="0.25">
      <c r="B206" s="61"/>
      <c r="C206" s="116"/>
      <c r="D206" s="55"/>
    </row>
    <row r="207" spans="2:4" hidden="1" x14ac:dyDescent="0.25">
      <c r="B207" s="61"/>
      <c r="C207" s="116"/>
      <c r="D207" s="55"/>
    </row>
    <row r="208" spans="2:4" hidden="1" x14ac:dyDescent="0.25">
      <c r="B208" s="61"/>
      <c r="C208" s="116"/>
      <c r="D208" s="55"/>
    </row>
    <row r="209" spans="2:5" hidden="1" x14ac:dyDescent="0.25">
      <c r="B209" s="61"/>
      <c r="C209" s="116"/>
      <c r="D209" s="55"/>
    </row>
    <row r="210" spans="2:5" hidden="1" x14ac:dyDescent="0.25">
      <c r="B210" s="61"/>
      <c r="C210" s="116"/>
      <c r="D210" s="55"/>
    </row>
    <row r="211" spans="2:5" hidden="1" x14ac:dyDescent="0.25">
      <c r="B211" s="61"/>
      <c r="C211" s="116"/>
      <c r="D211" s="55"/>
    </row>
    <row r="212" spans="2:5" hidden="1" x14ac:dyDescent="0.25">
      <c r="B212" s="61"/>
      <c r="C212" s="116"/>
      <c r="D212" s="55"/>
    </row>
    <row r="213" spans="2:5" hidden="1" x14ac:dyDescent="0.25">
      <c r="B213" s="61"/>
      <c r="C213" s="116"/>
      <c r="D213" s="55"/>
      <c r="E213" s="102"/>
    </row>
    <row r="214" spans="2:5" hidden="1" x14ac:dyDescent="0.25">
      <c r="B214" s="61"/>
      <c r="C214" s="116"/>
      <c r="D214" s="55"/>
    </row>
    <row r="215" spans="2:5" hidden="1" x14ac:dyDescent="0.25">
      <c r="B215" s="61"/>
      <c r="C215" s="116"/>
      <c r="D215" s="55"/>
    </row>
    <row r="216" spans="2:5" hidden="1" x14ac:dyDescent="0.25">
      <c r="B216" s="61"/>
      <c r="C216" s="116"/>
      <c r="D216" s="55"/>
    </row>
    <row r="217" spans="2:5" hidden="1" x14ac:dyDescent="0.25">
      <c r="B217" s="61"/>
      <c r="C217" s="116"/>
      <c r="D217" s="55"/>
    </row>
    <row r="218" spans="2:5" hidden="1" x14ac:dyDescent="0.25">
      <c r="B218" s="61"/>
      <c r="C218" s="116"/>
      <c r="D218" s="55"/>
    </row>
    <row r="219" spans="2:5" hidden="1" x14ac:dyDescent="0.25">
      <c r="B219" s="61"/>
      <c r="C219" s="116"/>
      <c r="D219" s="55"/>
    </row>
    <row r="220" spans="2:5" hidden="1" x14ac:dyDescent="0.25">
      <c r="B220" s="61"/>
      <c r="C220" s="116"/>
      <c r="D220" s="55"/>
    </row>
    <row r="221" spans="2:5" hidden="1" x14ac:dyDescent="0.25">
      <c r="B221" s="61"/>
      <c r="C221" s="116"/>
      <c r="D221" s="55"/>
    </row>
    <row r="222" spans="2:5" hidden="1" x14ac:dyDescent="0.25">
      <c r="B222" s="61"/>
      <c r="C222" s="116"/>
      <c r="D222" s="55"/>
    </row>
    <row r="223" spans="2:5" hidden="1" x14ac:dyDescent="0.25">
      <c r="B223" s="61"/>
      <c r="C223" s="116"/>
      <c r="D223" s="55"/>
    </row>
    <row r="224" spans="2:5" hidden="1" x14ac:dyDescent="0.25">
      <c r="B224" s="61"/>
      <c r="C224" s="116"/>
      <c r="D224" s="55"/>
    </row>
    <row r="225" spans="2:4" hidden="1" x14ac:dyDescent="0.25">
      <c r="B225" s="61"/>
      <c r="C225" s="116"/>
      <c r="D225" s="55"/>
    </row>
    <row r="226" spans="2:4" hidden="1" x14ac:dyDescent="0.25">
      <c r="B226" s="61"/>
      <c r="C226" s="116"/>
      <c r="D226" s="55"/>
    </row>
    <row r="227" spans="2:4" hidden="1" x14ac:dyDescent="0.25">
      <c r="B227" s="61"/>
      <c r="C227" s="116"/>
      <c r="D227" s="55"/>
    </row>
    <row r="228" spans="2:4" hidden="1" x14ac:dyDescent="0.25">
      <c r="B228" s="61"/>
      <c r="C228" s="116"/>
      <c r="D228" s="55"/>
    </row>
    <row r="229" spans="2:4" hidden="1" x14ac:dyDescent="0.25">
      <c r="B229" s="61"/>
      <c r="C229" s="116"/>
      <c r="D229" s="55"/>
    </row>
    <row r="230" spans="2:4" hidden="1" x14ac:dyDescent="0.25">
      <c r="B230" s="61"/>
      <c r="C230" s="116"/>
      <c r="D230" s="55"/>
    </row>
    <row r="231" spans="2:4" hidden="1" x14ac:dyDescent="0.25">
      <c r="B231" s="61"/>
      <c r="C231" s="116"/>
      <c r="D231" s="55"/>
    </row>
    <row r="232" spans="2:4" hidden="1" x14ac:dyDescent="0.25">
      <c r="B232" s="61"/>
      <c r="C232" s="116"/>
      <c r="D232" s="55"/>
    </row>
    <row r="233" spans="2:4" hidden="1" x14ac:dyDescent="0.25">
      <c r="B233" s="61"/>
      <c r="C233" s="116"/>
      <c r="D233" s="55"/>
    </row>
    <row r="234" spans="2:4" hidden="1" x14ac:dyDescent="0.25">
      <c r="B234" s="61"/>
      <c r="C234" s="116"/>
      <c r="D234" s="55"/>
    </row>
    <row r="235" spans="2:4" hidden="1" x14ac:dyDescent="0.25">
      <c r="B235" s="61"/>
      <c r="C235" s="116"/>
      <c r="D235" s="55"/>
    </row>
    <row r="236" spans="2:4" hidden="1" x14ac:dyDescent="0.25">
      <c r="B236" s="61"/>
      <c r="C236" s="116"/>
      <c r="D236" s="55"/>
    </row>
    <row r="237" spans="2:4" hidden="1" x14ac:dyDescent="0.25">
      <c r="B237" s="61"/>
      <c r="C237" s="116"/>
      <c r="D237" s="55"/>
    </row>
    <row r="238" spans="2:4" hidden="1" x14ac:dyDescent="0.25">
      <c r="B238" s="61"/>
      <c r="C238" s="116"/>
      <c r="D238" s="55"/>
    </row>
    <row r="239" spans="2:4" hidden="1" x14ac:dyDescent="0.25">
      <c r="B239" s="61"/>
      <c r="C239" s="116"/>
      <c r="D239" s="55"/>
    </row>
    <row r="240" spans="2:4" hidden="1" x14ac:dyDescent="0.25">
      <c r="B240" s="61"/>
      <c r="C240" s="116"/>
      <c r="D240" s="55"/>
    </row>
    <row r="241" spans="2:4" hidden="1" x14ac:dyDescent="0.25">
      <c r="B241" s="61"/>
      <c r="C241" s="116"/>
      <c r="D241" s="55"/>
    </row>
    <row r="242" spans="2:4" hidden="1" x14ac:dyDescent="0.25">
      <c r="B242" s="61"/>
      <c r="C242" s="116"/>
      <c r="D242" s="55"/>
    </row>
    <row r="243" spans="2:4" hidden="1" x14ac:dyDescent="0.25">
      <c r="B243" s="61"/>
      <c r="C243" s="116"/>
      <c r="D243" s="55"/>
    </row>
    <row r="244" spans="2:4" hidden="1" x14ac:dyDescent="0.25">
      <c r="B244" s="61"/>
      <c r="C244" s="116"/>
      <c r="D244" s="55"/>
    </row>
    <row r="245" spans="2:4" hidden="1" x14ac:dyDescent="0.25">
      <c r="B245" s="61"/>
      <c r="C245" s="116"/>
      <c r="D245" s="55"/>
    </row>
    <row r="246" spans="2:4" hidden="1" x14ac:dyDescent="0.25">
      <c r="B246" s="61"/>
      <c r="C246" s="116"/>
      <c r="D246" s="55"/>
    </row>
    <row r="247" spans="2:4" hidden="1" x14ac:dyDescent="0.25">
      <c r="B247" s="61"/>
      <c r="C247" s="116"/>
      <c r="D247" s="55"/>
    </row>
    <row r="248" spans="2:4" hidden="1" x14ac:dyDescent="0.25">
      <c r="B248" s="61"/>
      <c r="C248" s="116"/>
      <c r="D248" s="55"/>
    </row>
    <row r="249" spans="2:4" hidden="1" x14ac:dyDescent="0.25">
      <c r="B249" s="61"/>
      <c r="C249" s="116"/>
      <c r="D249" s="55"/>
    </row>
    <row r="250" spans="2:4" hidden="1" x14ac:dyDescent="0.25">
      <c r="B250" s="61"/>
      <c r="C250" s="116"/>
      <c r="D250" s="55"/>
    </row>
    <row r="251" spans="2:4" hidden="1" x14ac:dyDescent="0.25">
      <c r="B251" s="61"/>
      <c r="C251" s="116"/>
      <c r="D251" s="55"/>
    </row>
    <row r="252" spans="2:4" hidden="1" x14ac:dyDescent="0.25">
      <c r="B252" s="61"/>
      <c r="C252" s="116"/>
      <c r="D252" s="55"/>
    </row>
    <row r="253" spans="2:4" hidden="1" x14ac:dyDescent="0.25">
      <c r="B253" s="61"/>
      <c r="C253" s="116"/>
      <c r="D253" s="55"/>
    </row>
    <row r="254" spans="2:4" hidden="1" x14ac:dyDescent="0.25">
      <c r="B254" s="61"/>
      <c r="C254" s="116"/>
      <c r="D254" s="55"/>
    </row>
    <row r="255" spans="2:4" hidden="1" x14ac:dyDescent="0.25">
      <c r="B255" s="61"/>
      <c r="C255" s="116"/>
      <c r="D255" s="55"/>
    </row>
    <row r="256" spans="2:4" hidden="1" x14ac:dyDescent="0.25">
      <c r="B256" s="61"/>
      <c r="C256" s="116"/>
      <c r="D256" s="55"/>
    </row>
    <row r="257" spans="2:4" hidden="1" x14ac:dyDescent="0.25">
      <c r="B257" s="61"/>
      <c r="C257" s="116"/>
      <c r="D257" s="55"/>
    </row>
    <row r="258" spans="2:4" hidden="1" x14ac:dyDescent="0.25">
      <c r="B258" s="61"/>
      <c r="C258" s="116"/>
      <c r="D258" s="55"/>
    </row>
    <row r="259" spans="2:4" hidden="1" x14ac:dyDescent="0.25">
      <c r="B259" s="61"/>
      <c r="C259" s="116"/>
      <c r="D259" s="55"/>
    </row>
    <row r="260" spans="2:4" hidden="1" x14ac:dyDescent="0.25">
      <c r="B260" s="61"/>
      <c r="C260" s="116"/>
      <c r="D260" s="55"/>
    </row>
    <row r="261" spans="2:4" hidden="1" x14ac:dyDescent="0.25">
      <c r="B261" s="61"/>
      <c r="C261" s="116"/>
      <c r="D261" s="55"/>
    </row>
    <row r="262" spans="2:4" hidden="1" x14ac:dyDescent="0.25">
      <c r="B262" s="61"/>
      <c r="C262" s="116"/>
      <c r="D262" s="55"/>
    </row>
    <row r="263" spans="2:4" hidden="1" x14ac:dyDescent="0.25">
      <c r="B263" s="61"/>
      <c r="C263" s="116"/>
      <c r="D263" s="55"/>
    </row>
    <row r="264" spans="2:4" hidden="1" x14ac:dyDescent="0.25">
      <c r="B264" s="61"/>
      <c r="C264" s="116"/>
      <c r="D264" s="55"/>
    </row>
    <row r="265" spans="2:4" hidden="1" x14ac:dyDescent="0.25">
      <c r="B265" s="61"/>
      <c r="C265" s="116"/>
      <c r="D265" s="55"/>
    </row>
    <row r="266" spans="2:4" hidden="1" x14ac:dyDescent="0.25">
      <c r="B266" s="61"/>
      <c r="C266" s="116"/>
      <c r="D266" s="55"/>
    </row>
    <row r="267" spans="2:4" hidden="1" x14ac:dyDescent="0.25">
      <c r="B267" s="61"/>
      <c r="C267" s="116"/>
      <c r="D267" s="55"/>
    </row>
    <row r="268" spans="2:4" hidden="1" x14ac:dyDescent="0.25">
      <c r="B268" s="61"/>
      <c r="C268" s="116"/>
      <c r="D268" s="55"/>
    </row>
    <row r="269" spans="2:4" hidden="1" x14ac:dyDescent="0.25">
      <c r="B269" s="61"/>
      <c r="C269" s="116"/>
      <c r="D269" s="55"/>
    </row>
    <row r="270" spans="2:4" hidden="1" x14ac:dyDescent="0.25">
      <c r="B270" s="61"/>
      <c r="C270" s="116"/>
      <c r="D270" s="55"/>
    </row>
    <row r="271" spans="2:4" hidden="1" x14ac:dyDescent="0.25">
      <c r="B271" s="61"/>
      <c r="C271" s="116"/>
      <c r="D271" s="55"/>
    </row>
    <row r="272" spans="2:4" hidden="1" x14ac:dyDescent="0.25">
      <c r="B272" s="61"/>
      <c r="C272" s="116"/>
      <c r="D272" s="55"/>
    </row>
    <row r="273" spans="2:4" hidden="1" x14ac:dyDescent="0.25">
      <c r="B273" s="61"/>
      <c r="C273" s="116"/>
      <c r="D273" s="55"/>
    </row>
    <row r="274" spans="2:4" hidden="1" x14ac:dyDescent="0.25">
      <c r="B274" s="61"/>
      <c r="C274" s="116"/>
      <c r="D274" s="55"/>
    </row>
    <row r="275" spans="2:4" hidden="1" x14ac:dyDescent="0.25">
      <c r="B275" s="61"/>
      <c r="C275" s="116"/>
      <c r="D275" s="55"/>
    </row>
    <row r="276" spans="2:4" hidden="1" x14ac:dyDescent="0.25">
      <c r="B276" s="61"/>
      <c r="C276" s="116"/>
      <c r="D276" s="55"/>
    </row>
    <row r="277" spans="2:4" hidden="1" x14ac:dyDescent="0.25">
      <c r="B277" s="61"/>
      <c r="C277" s="116"/>
      <c r="D277" s="55"/>
    </row>
    <row r="278" spans="2:4" hidden="1" x14ac:dyDescent="0.25">
      <c r="B278" s="61"/>
      <c r="C278" s="116"/>
      <c r="D278" s="55"/>
    </row>
    <row r="279" spans="2:4" hidden="1" x14ac:dyDescent="0.25">
      <c r="B279" s="61"/>
      <c r="C279" s="116"/>
      <c r="D279" s="55"/>
    </row>
    <row r="280" spans="2:4" hidden="1" x14ac:dyDescent="0.25">
      <c r="B280" s="61"/>
      <c r="C280" s="116"/>
      <c r="D280" s="55"/>
    </row>
    <row r="281" spans="2:4" hidden="1" x14ac:dyDescent="0.25">
      <c r="B281" s="61"/>
      <c r="C281" s="116"/>
      <c r="D281" s="55"/>
    </row>
    <row r="282" spans="2:4" hidden="1" x14ac:dyDescent="0.25">
      <c r="B282" s="61"/>
      <c r="C282" s="116"/>
      <c r="D282" s="55"/>
    </row>
    <row r="283" spans="2:4" hidden="1" x14ac:dyDescent="0.25">
      <c r="B283" s="61"/>
      <c r="C283" s="116"/>
      <c r="D283" s="55"/>
    </row>
    <row r="284" spans="2:4" hidden="1" x14ac:dyDescent="0.25">
      <c r="B284" s="61"/>
      <c r="C284" s="116"/>
      <c r="D284" s="55"/>
    </row>
    <row r="285" spans="2:4" hidden="1" x14ac:dyDescent="0.25">
      <c r="B285" s="61"/>
      <c r="C285" s="116"/>
      <c r="D285" s="55"/>
    </row>
    <row r="286" spans="2:4" hidden="1" x14ac:dyDescent="0.25">
      <c r="B286" s="61"/>
      <c r="C286" s="116"/>
      <c r="D286" s="55"/>
    </row>
    <row r="287" spans="2:4" hidden="1" x14ac:dyDescent="0.25">
      <c r="B287" s="61"/>
      <c r="C287" s="116"/>
      <c r="D287" s="55"/>
    </row>
    <row r="288" spans="2:4" hidden="1" x14ac:dyDescent="0.25">
      <c r="B288" s="61"/>
      <c r="C288" s="116"/>
      <c r="D288" s="55"/>
    </row>
    <row r="289" spans="2:4" hidden="1" x14ac:dyDescent="0.25">
      <c r="B289" s="61"/>
      <c r="C289" s="116"/>
      <c r="D289" s="55"/>
    </row>
    <row r="290" spans="2:4" hidden="1" x14ac:dyDescent="0.25">
      <c r="B290" s="61"/>
      <c r="C290" s="116"/>
      <c r="D290" s="55"/>
    </row>
    <row r="291" spans="2:4" hidden="1" x14ac:dyDescent="0.25">
      <c r="B291" s="61"/>
      <c r="C291" s="116"/>
      <c r="D291" s="55"/>
    </row>
    <row r="292" spans="2:4" hidden="1" x14ac:dyDescent="0.25">
      <c r="B292" s="61"/>
      <c r="C292" s="116"/>
      <c r="D292" s="55"/>
    </row>
    <row r="293" spans="2:4" hidden="1" x14ac:dyDescent="0.25">
      <c r="B293" s="61"/>
      <c r="C293" s="116"/>
      <c r="D293" s="55"/>
    </row>
    <row r="294" spans="2:4" hidden="1" x14ac:dyDescent="0.25">
      <c r="B294" s="61"/>
      <c r="C294" s="116"/>
      <c r="D294" s="55"/>
    </row>
    <row r="295" spans="2:4" hidden="1" x14ac:dyDescent="0.25">
      <c r="B295" s="61"/>
      <c r="C295" s="116"/>
      <c r="D295" s="55"/>
    </row>
    <row r="296" spans="2:4" hidden="1" x14ac:dyDescent="0.25">
      <c r="B296" s="61"/>
      <c r="C296" s="116"/>
      <c r="D296" s="55"/>
    </row>
    <row r="297" spans="2:4" hidden="1" x14ac:dyDescent="0.25">
      <c r="B297" s="61"/>
      <c r="C297" s="116"/>
      <c r="D297" s="55"/>
    </row>
    <row r="298" spans="2:4" hidden="1" x14ac:dyDescent="0.25">
      <c r="B298" s="61"/>
      <c r="C298" s="116"/>
      <c r="D298" s="55"/>
    </row>
    <row r="299" spans="2:4" hidden="1" x14ac:dyDescent="0.25">
      <c r="B299" s="61"/>
      <c r="C299" s="116"/>
      <c r="D299" s="55"/>
    </row>
    <row r="300" spans="2:4" hidden="1" x14ac:dyDescent="0.25">
      <c r="B300" s="61"/>
      <c r="C300" s="116"/>
      <c r="D300" s="55"/>
    </row>
    <row r="301" spans="2:4" hidden="1" x14ac:dyDescent="0.25">
      <c r="B301" s="61"/>
      <c r="C301" s="116"/>
      <c r="D301" s="55"/>
    </row>
    <row r="302" spans="2:4" hidden="1" x14ac:dyDescent="0.25">
      <c r="B302" s="61"/>
      <c r="C302" s="116"/>
      <c r="D302" s="55"/>
    </row>
    <row r="303" spans="2:4" hidden="1" x14ac:dyDescent="0.25">
      <c r="B303" s="61"/>
      <c r="C303" s="116"/>
      <c r="D303" s="55"/>
    </row>
    <row r="304" spans="2:4" hidden="1" x14ac:dyDescent="0.25">
      <c r="B304" s="61"/>
      <c r="C304" s="116"/>
      <c r="D304" s="55"/>
    </row>
    <row r="305" spans="2:4" hidden="1" x14ac:dyDescent="0.25">
      <c r="B305" s="61"/>
      <c r="C305" s="116"/>
      <c r="D305" s="55"/>
    </row>
    <row r="306" spans="2:4" hidden="1" x14ac:dyDescent="0.25">
      <c r="B306" s="61"/>
      <c r="C306" s="116"/>
      <c r="D306" s="55"/>
    </row>
    <row r="307" spans="2:4" hidden="1" x14ac:dyDescent="0.25">
      <c r="B307" s="61"/>
      <c r="C307" s="116"/>
      <c r="D307" s="55"/>
    </row>
    <row r="308" spans="2:4" hidden="1" x14ac:dyDescent="0.25">
      <c r="B308" s="61"/>
      <c r="C308" s="116"/>
      <c r="D308" s="55"/>
    </row>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sheetData>
  <phoneticPr fontId="48"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9" scale="31"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pageSetUpPr fitToPage="1"/>
  </sheetPr>
  <dimension ref="A1:DB89"/>
  <sheetViews>
    <sheetView zoomScaleNormal="100" workbookViewId="0">
      <pane xSplit="9" ySplit="6" topLeftCell="J52" activePane="bottomRight" state="frozen"/>
      <selection pane="topRight"/>
      <selection pane="bottomLeft"/>
      <selection pane="bottomRight"/>
    </sheetView>
  </sheetViews>
  <sheetFormatPr defaultColWidth="0" defaultRowHeight="13.2" x14ac:dyDescent="0.25"/>
  <cols>
    <col min="1" max="1" width="1.44140625" style="50" customWidth="1"/>
    <col min="2" max="2" width="1.44140625" style="61" customWidth="1"/>
    <col min="3" max="3" width="1.44140625" style="110" customWidth="1"/>
    <col min="4" max="4" width="1.44140625" style="55" customWidth="1"/>
    <col min="5" max="5" width="40.5546875" style="91" customWidth="1"/>
    <col min="6" max="6" width="12.5546875" style="7" customWidth="1"/>
    <col min="7" max="8" width="11.5546875" style="7" customWidth="1"/>
    <col min="9" max="9" width="2.5546875" style="7" customWidth="1"/>
    <col min="10" max="18" width="11.5546875" style="7" customWidth="1"/>
    <col min="19" max="78" width="11.5546875" style="7" hidden="1" customWidth="1"/>
    <col min="79" max="106" width="0" style="7" hidden="1" customWidth="1"/>
    <col min="107" max="16384" width="9.109375" style="7" hidden="1"/>
  </cols>
  <sheetData>
    <row r="1" spans="1:78" s="122" customFormat="1" ht="25.2" x14ac:dyDescent="0.45">
      <c r="A1" s="118" t="str">
        <f ca="1" xml:space="preserve"> RIGHT(CELL("filename", $A$1), LEN(CELL("filename", $A$1)) - SEARCH("]", CELL("filename", $A$1)))</f>
        <v>Time</v>
      </c>
      <c r="C1" s="132"/>
      <c r="E1" s="131"/>
    </row>
    <row r="2" spans="1:78" s="28" customFormat="1" x14ac:dyDescent="0.25">
      <c r="A2" s="62"/>
      <c r="B2" s="58"/>
      <c r="C2" s="107"/>
      <c r="D2" s="52"/>
      <c r="E2" s="45"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5">
      <c r="A5" s="50"/>
      <c r="B5" s="64"/>
      <c r="C5" s="124"/>
      <c r="D5" s="55"/>
      <c r="E5" s="90"/>
      <c r="F5" s="90"/>
      <c r="G5" s="226"/>
      <c r="H5" s="21"/>
    </row>
    <row r="6" spans="1:78" s="24" customFormat="1" x14ac:dyDescent="0.25">
      <c r="A6" s="63"/>
      <c r="B6" s="60"/>
      <c r="C6" s="109"/>
      <c r="D6" s="54"/>
      <c r="E6" s="45"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5">
      <c r="A8" s="49" t="s">
        <v>95</v>
      </c>
      <c r="D8" s="57"/>
      <c r="E8" s="92"/>
    </row>
    <row r="9" spans="1:78" x14ac:dyDescent="0.25">
      <c r="A9" s="49"/>
      <c r="D9" s="57"/>
      <c r="E9" s="92"/>
    </row>
    <row r="10" spans="1:78" s="65" customFormat="1" x14ac:dyDescent="0.25">
      <c r="A10" s="48"/>
      <c r="B10" s="59" t="s">
        <v>96</v>
      </c>
      <c r="C10" s="108"/>
      <c r="D10" s="53"/>
      <c r="E10" s="93"/>
      <c r="G10" s="37"/>
    </row>
    <row r="11" spans="1:78" s="42" customFormat="1" x14ac:dyDescent="0.25">
      <c r="A11" s="66"/>
      <c r="B11" s="67"/>
      <c r="C11" s="125"/>
      <c r="D11" s="68"/>
      <c r="E11" s="91" t="s">
        <v>97</v>
      </c>
      <c r="G11" s="42" t="s">
        <v>98</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5">
      <c r="A12" s="49"/>
      <c r="D12" s="57"/>
      <c r="E12" s="92" t="s">
        <v>99</v>
      </c>
      <c r="F12" s="7">
        <f xml:space="preserve"> MAX(J11:BZ11)</f>
        <v>9</v>
      </c>
      <c r="G12" s="7" t="s">
        <v>100</v>
      </c>
    </row>
    <row r="13" spans="1:78" x14ac:dyDescent="0.25">
      <c r="A13" s="49"/>
      <c r="D13" s="57"/>
      <c r="E13" s="92"/>
    </row>
    <row r="14" spans="1:78" s="41" customFormat="1" x14ac:dyDescent="0.25">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5">
      <c r="A15" s="49"/>
      <c r="B15" s="64"/>
      <c r="C15" s="124"/>
      <c r="E15" s="91" t="s">
        <v>101</v>
      </c>
      <c r="G15" s="7" t="s">
        <v>102</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5">
      <c r="A16" s="49"/>
      <c r="B16" s="64"/>
      <c r="C16" s="124"/>
    </row>
    <row r="17" spans="1:78" s="36" customFormat="1" x14ac:dyDescent="0.25">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5">
      <c r="A18" s="72"/>
      <c r="B18" s="73"/>
      <c r="C18" s="126"/>
      <c r="D18" s="74"/>
      <c r="E18" s="91" t="s">
        <v>103</v>
      </c>
      <c r="F18" s="25">
        <f xml:space="preserve"> DATE(YEAR(F17), MONTH(F17), 1)</f>
        <v>42826</v>
      </c>
      <c r="G18" s="25" t="s">
        <v>104</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5">
      <c r="A19" s="72"/>
      <c r="B19" s="73"/>
      <c r="C19" s="126"/>
      <c r="D19" s="74"/>
      <c r="E19" s="94"/>
      <c r="I19" s="32"/>
    </row>
    <row r="20" spans="1:78" s="25" customFormat="1" x14ac:dyDescent="0.25">
      <c r="A20" s="72"/>
      <c r="B20" s="73"/>
      <c r="C20" s="126"/>
      <c r="D20" s="74"/>
      <c r="E20" s="91" t="str">
        <f xml:space="preserve"> E$18</f>
        <v>First model period BEG</v>
      </c>
      <c r="F20" s="25">
        <f xml:space="preserve"> F$18</f>
        <v>42826</v>
      </c>
      <c r="G20" s="25" t="str">
        <f xml:space="preserve"> G$18</f>
        <v>month</v>
      </c>
      <c r="I20" s="18"/>
    </row>
    <row r="21" spans="1:78" x14ac:dyDescent="0.25">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5">
      <c r="A22" s="75"/>
      <c r="B22" s="76"/>
      <c r="C22" s="127"/>
      <c r="D22" s="77"/>
      <c r="E22" s="91" t="s">
        <v>105</v>
      </c>
      <c r="G22" s="17" t="s">
        <v>76</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5">
      <c r="A23" s="75"/>
      <c r="B23" s="78"/>
      <c r="C23" s="128"/>
      <c r="D23" s="79"/>
      <c r="E23" s="95" t="s">
        <v>106</v>
      </c>
      <c r="F23" s="34"/>
      <c r="G23" s="39" t="s">
        <v>76</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5">
      <c r="A24" s="75"/>
      <c r="B24" s="78"/>
      <c r="C24" s="128"/>
      <c r="D24" s="79"/>
      <c r="E24" s="92"/>
    </row>
    <row r="25" spans="1:78" s="31" customFormat="1" x14ac:dyDescent="0.25">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5">
      <c r="A26" s="75"/>
      <c r="B26" s="78"/>
      <c r="C26" s="128"/>
      <c r="D26" s="79" t="s">
        <v>107</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5">
      <c r="A27" s="80"/>
      <c r="B27" s="81"/>
      <c r="C27" s="129"/>
      <c r="D27" s="82"/>
      <c r="E27" s="92" t="s">
        <v>108</v>
      </c>
      <c r="G27" s="38" t="s">
        <v>109</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5">
      <c r="A28" s="47"/>
      <c r="B28" s="59"/>
      <c r="C28" s="108"/>
      <c r="D28" s="53"/>
      <c r="E28" s="93"/>
      <c r="G28" s="37"/>
    </row>
    <row r="29" spans="1:78" s="65" customFormat="1" x14ac:dyDescent="0.25">
      <c r="A29" s="47"/>
      <c r="B29" s="59"/>
      <c r="C29" s="108"/>
      <c r="D29" s="53"/>
      <c r="E29" s="93"/>
      <c r="G29" s="37"/>
    </row>
    <row r="30" spans="1:78" s="31" customFormat="1" x14ac:dyDescent="0.25">
      <c r="A30" s="75" t="s">
        <v>110</v>
      </c>
      <c r="B30" s="78"/>
      <c r="C30" s="128"/>
      <c r="D30" s="79"/>
      <c r="E30" s="92"/>
    </row>
    <row r="31" spans="1:78" s="31" customFormat="1" x14ac:dyDescent="0.25">
      <c r="A31" s="75"/>
      <c r="B31" s="78"/>
      <c r="C31" s="128"/>
      <c r="D31" s="79"/>
      <c r="E31" s="92"/>
    </row>
    <row r="32" spans="1:78" s="32" customFormat="1" x14ac:dyDescent="0.25">
      <c r="A32" s="72"/>
      <c r="B32" s="83"/>
      <c r="C32" s="130"/>
      <c r="D32" s="84"/>
      <c r="E32" s="96" t="str">
        <f xml:space="preserve"> InpR!E$13</f>
        <v>Last Pre Forecast Date</v>
      </c>
      <c r="F32" s="32">
        <f xml:space="preserve"> InpR!F$13</f>
        <v>43921</v>
      </c>
      <c r="G32" s="32" t="str">
        <f xml:space="preserve"> InpR!G$13</f>
        <v>date</v>
      </c>
    </row>
    <row r="33" spans="1:18" s="85" customFormat="1" x14ac:dyDescent="0.25">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5">
      <c r="A34" s="49"/>
      <c r="B34" s="64"/>
      <c r="C34" s="124"/>
      <c r="E34" s="91" t="s">
        <v>111</v>
      </c>
      <c r="G34" s="7" t="s">
        <v>102</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5">
      <c r="A35" s="49"/>
      <c r="B35" s="64"/>
      <c r="C35" s="124"/>
      <c r="E35" s="91" t="s">
        <v>112</v>
      </c>
      <c r="G35" s="7" t="s">
        <v>102</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5">
      <c r="A36" s="49"/>
      <c r="D36" s="57"/>
      <c r="E36" s="92" t="s">
        <v>113</v>
      </c>
      <c r="F36" s="21">
        <f xml:space="preserve"> SUM(J35:BZ35)</f>
        <v>3</v>
      </c>
      <c r="G36" s="7" t="s">
        <v>114</v>
      </c>
    </row>
    <row r="37" spans="1:18" x14ac:dyDescent="0.25">
      <c r="A37" s="49"/>
      <c r="D37" s="57"/>
      <c r="E37" s="92"/>
    </row>
    <row r="38" spans="1:18" s="36" customFormat="1" x14ac:dyDescent="0.25">
      <c r="A38" s="86"/>
      <c r="B38" s="73"/>
      <c r="C38" s="126"/>
      <c r="D38" s="74"/>
      <c r="E38" s="94" t="str">
        <f xml:space="preserve"> InpR!E$15</f>
        <v>Acquisition date (midnight)</v>
      </c>
      <c r="F38" s="36">
        <f xml:space="preserve"> InpR!F$15</f>
        <v>43921</v>
      </c>
      <c r="G38" s="36" t="str">
        <f xml:space="preserve"> InpR!G$15</f>
        <v>date</v>
      </c>
    </row>
    <row r="39" spans="1:18" s="85" customFormat="1" x14ac:dyDescent="0.25">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5">
      <c r="A40" s="49"/>
      <c r="B40" s="64"/>
      <c r="C40" s="124"/>
      <c r="D40" s="55"/>
      <c r="E40" s="98" t="s">
        <v>115</v>
      </c>
      <c r="G40" s="2" t="s">
        <v>102</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5">
      <c r="A41" s="75"/>
      <c r="B41" s="78"/>
      <c r="C41" s="128"/>
      <c r="D41" s="79"/>
      <c r="E41" s="92"/>
    </row>
    <row r="42" spans="1:18" s="31" customFormat="1" x14ac:dyDescent="0.25">
      <c r="A42" s="75"/>
      <c r="B42" s="78"/>
      <c r="C42" s="128"/>
      <c r="D42" s="79"/>
      <c r="E42" s="92"/>
    </row>
    <row r="43" spans="1:18" x14ac:dyDescent="0.25">
      <c r="A43" s="49" t="s">
        <v>116</v>
      </c>
      <c r="D43" s="57"/>
      <c r="E43" s="92"/>
    </row>
    <row r="44" spans="1:18" x14ac:dyDescent="0.25">
      <c r="A44" s="49"/>
      <c r="D44" s="57"/>
      <c r="E44" s="92"/>
    </row>
    <row r="45" spans="1:18" x14ac:dyDescent="0.25">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5">
      <c r="E46" s="91" t="s">
        <v>117</v>
      </c>
      <c r="G46" s="7" t="s">
        <v>102</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5">
      <c r="A48" s="72"/>
      <c r="B48" s="83"/>
      <c r="C48" s="130"/>
      <c r="D48" s="84"/>
      <c r="E48" s="96" t="str">
        <f>InpR!E$17</f>
        <v>Last forecast date</v>
      </c>
      <c r="F48" s="32">
        <f>InpR!F$17</f>
        <v>45747</v>
      </c>
      <c r="G48" s="32" t="str">
        <f>InpR!G$17</f>
        <v>date</v>
      </c>
    </row>
    <row r="49" spans="1:78" x14ac:dyDescent="0.25">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5">
      <c r="E50" s="92" t="s">
        <v>118</v>
      </c>
      <c r="G50" s="7" t="s">
        <v>102</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5">
      <c r="E51" s="92"/>
    </row>
    <row r="52" spans="1:78" x14ac:dyDescent="0.25">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5">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5">
      <c r="A54" s="50"/>
      <c r="B54" s="61"/>
      <c r="C54" s="110"/>
      <c r="D54" s="55"/>
      <c r="E54" s="95" t="s">
        <v>119</v>
      </c>
      <c r="G54" s="34" t="s">
        <v>102</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5">
      <c r="A55" s="49"/>
      <c r="D55" s="57"/>
      <c r="E55" s="92" t="s">
        <v>120</v>
      </c>
      <c r="F55" s="7">
        <f xml:space="preserve"> SUM(J54:BZ54)</f>
        <v>5</v>
      </c>
      <c r="G55" s="7" t="s">
        <v>114</v>
      </c>
    </row>
    <row r="56" spans="1:78" x14ac:dyDescent="0.25">
      <c r="A56" s="49"/>
      <c r="D56" s="57"/>
      <c r="E56" s="92"/>
    </row>
    <row r="57" spans="1:78" x14ac:dyDescent="0.25">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5">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5">
      <c r="A59" s="49"/>
      <c r="D59" s="57"/>
      <c r="E59" s="92" t="s">
        <v>121</v>
      </c>
      <c r="G59" s="7" t="s">
        <v>102</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5">
      <c r="A60" s="49"/>
      <c r="D60" s="57"/>
      <c r="E60" s="92"/>
    </row>
    <row r="61" spans="1:78" x14ac:dyDescent="0.25">
      <c r="A61" s="49"/>
      <c r="D61" s="57"/>
      <c r="E61" s="92"/>
    </row>
    <row r="62" spans="1:78" x14ac:dyDescent="0.25">
      <c r="A62" s="49" t="s">
        <v>122</v>
      </c>
      <c r="D62" s="57"/>
      <c r="E62" s="92"/>
    </row>
    <row r="63" spans="1:78" x14ac:dyDescent="0.25">
      <c r="A63" s="49"/>
      <c r="D63" s="57"/>
      <c r="E63" s="92"/>
    </row>
    <row r="64" spans="1:78" x14ac:dyDescent="0.25">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5">
      <c r="A65" s="49"/>
      <c r="D65" s="57"/>
      <c r="E65" s="92" t="s">
        <v>123</v>
      </c>
      <c r="G65" s="7" t="s">
        <v>102</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5">
      <c r="A66" s="49"/>
      <c r="D66" s="57"/>
      <c r="E66" s="92"/>
    </row>
    <row r="67" spans="1:18" x14ac:dyDescent="0.25">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5">
      <c r="A68" s="49"/>
      <c r="D68" s="57"/>
      <c r="E68" s="92" t="s">
        <v>124</v>
      </c>
      <c r="G68" s="7" t="s">
        <v>102</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5">
      <c r="A69" s="49"/>
      <c r="D69" s="57"/>
      <c r="E69" s="92" t="s">
        <v>125</v>
      </c>
      <c r="F69" s="7">
        <f xml:space="preserve"> SUM(J68:BZ68)</f>
        <v>1</v>
      </c>
      <c r="G69" s="7" t="s">
        <v>114</v>
      </c>
    </row>
    <row r="72" spans="1:18" x14ac:dyDescent="0.25">
      <c r="A72" s="49" t="s">
        <v>126</v>
      </c>
      <c r="D72" s="57"/>
      <c r="E72" s="92"/>
    </row>
    <row r="74" spans="1:18" x14ac:dyDescent="0.25">
      <c r="E74" s="91" t="str">
        <f xml:space="preserve"> E$12</f>
        <v>Model Column Total</v>
      </c>
      <c r="F74" s="7">
        <f xml:space="preserve"> F$12</f>
        <v>9</v>
      </c>
      <c r="G74" s="7" t="str">
        <f xml:space="preserve"> G$12</f>
        <v>column</v>
      </c>
    </row>
    <row r="75" spans="1:18" x14ac:dyDescent="0.25">
      <c r="D75" s="55" t="s">
        <v>107</v>
      </c>
      <c r="E75" s="91" t="str">
        <f xml:space="preserve"> E$36</f>
        <v>Pre Forecast Period Total</v>
      </c>
      <c r="F75" s="7">
        <f xml:space="preserve"> F$36</f>
        <v>3</v>
      </c>
      <c r="G75" s="7" t="str">
        <f xml:space="preserve"> G$36</f>
        <v>columns</v>
      </c>
    </row>
    <row r="76" spans="1:18" x14ac:dyDescent="0.25">
      <c r="D76" s="55" t="s">
        <v>107</v>
      </c>
      <c r="E76" s="91" t="str">
        <f xml:space="preserve"> E$55</f>
        <v xml:space="preserve">Forecast Period Total </v>
      </c>
      <c r="F76" s="7">
        <f xml:space="preserve"> F$55</f>
        <v>5</v>
      </c>
      <c r="G76" s="7" t="str">
        <f xml:space="preserve"> G$55</f>
        <v>columns</v>
      </c>
    </row>
    <row r="77" spans="1:18" x14ac:dyDescent="0.25">
      <c r="D77" s="55" t="s">
        <v>107</v>
      </c>
      <c r="E77" s="91" t="str">
        <f xml:space="preserve"> E$69</f>
        <v>Post Forecast Period Total</v>
      </c>
      <c r="F77" s="7">
        <f xml:space="preserve"> F$69</f>
        <v>1</v>
      </c>
      <c r="G77" s="7" t="str">
        <f xml:space="preserve"> G$69</f>
        <v>columns</v>
      </c>
    </row>
    <row r="78" spans="1:18" x14ac:dyDescent="0.25">
      <c r="A78" s="49"/>
      <c r="D78" s="57"/>
      <c r="E78" s="92" t="s">
        <v>127</v>
      </c>
      <c r="F78" s="33">
        <f xml:space="preserve"> IF(F74 - SUM(F75:F77) &lt;&gt; 0, 1, 0)</f>
        <v>0</v>
      </c>
      <c r="G78" s="7" t="s">
        <v>128</v>
      </c>
    </row>
    <row r="80" spans="1:18" x14ac:dyDescent="0.25">
      <c r="A80" s="133" t="s">
        <v>129</v>
      </c>
      <c r="D80" s="57"/>
      <c r="E80" s="92"/>
    </row>
    <row r="82" spans="1:18" x14ac:dyDescent="0.25">
      <c r="E82" s="96" t="str">
        <f>InpR!E$22</f>
        <v>First Modelling Column Financial Year Number</v>
      </c>
      <c r="F82" s="4">
        <f>InpR!F$22</f>
        <v>2018</v>
      </c>
      <c r="G82" s="101" t="str">
        <f>InpR!G$22</f>
        <v>year</v>
      </c>
    </row>
    <row r="83" spans="1:18" x14ac:dyDescent="0.25">
      <c r="E83" s="96" t="str">
        <f>InpR!E$23</f>
        <v>Financial Year End Month Number</v>
      </c>
      <c r="F83" s="284">
        <f>InpR!F$23</f>
        <v>3</v>
      </c>
      <c r="G83" s="101" t="str">
        <f>InpR!G$23</f>
        <v>month #</v>
      </c>
    </row>
    <row r="84" spans="1:18" s="17" customFormat="1" x14ac:dyDescent="0.25">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5">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5">
      <c r="E86" s="91" t="s">
        <v>130</v>
      </c>
      <c r="G86" s="7" t="s">
        <v>131</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25">
      <c r="A89" s="10" t="s">
        <v>62</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outlinePr summaryBelow="0" summaryRight="0"/>
    <pageSetUpPr fitToPage="1"/>
  </sheetPr>
  <dimension ref="A1:DB138"/>
  <sheetViews>
    <sheetView zoomScaleNormal="100" workbookViewId="0">
      <pane xSplit="9" ySplit="6" topLeftCell="J127" activePane="bottomRight" state="frozen"/>
      <selection pane="topRight"/>
      <selection pane="bottomLeft"/>
      <selection pane="bottomRight"/>
    </sheetView>
  </sheetViews>
  <sheetFormatPr defaultColWidth="0" defaultRowHeight="13.2" x14ac:dyDescent="0.25"/>
  <cols>
    <col min="1" max="1" width="1.44140625" style="50" customWidth="1"/>
    <col min="2" max="2" width="1.44140625" style="61" customWidth="1"/>
    <col min="3" max="3" width="1.44140625" style="110" customWidth="1"/>
    <col min="4" max="4" width="1.44140625" style="55" customWidth="1"/>
    <col min="5" max="5" width="40.5546875" style="91" customWidth="1"/>
    <col min="6" max="6" width="12.5546875" style="7" customWidth="1"/>
    <col min="7" max="7" width="11.5546875" style="7" customWidth="1"/>
    <col min="8" max="8" width="51.88671875" style="7" bestFit="1" customWidth="1"/>
    <col min="9" max="9" width="2.5546875" style="7" customWidth="1"/>
    <col min="10" max="18" width="11.5546875" style="7" customWidth="1"/>
    <col min="19" max="78" width="11.5546875" style="7" hidden="1" customWidth="1"/>
    <col min="79" max="106" width="0" style="7" hidden="1" customWidth="1"/>
    <col min="107" max="16384" width="9.109375" style="7" hidden="1"/>
  </cols>
  <sheetData>
    <row r="1" spans="1:78" s="122" customFormat="1" ht="25.2" x14ac:dyDescent="0.45">
      <c r="A1" s="118" t="str">
        <f ca="1" xml:space="preserve"> RIGHT(CELL("filename", $A$1), LEN(CELL("filename", $A$1)) - SEARCH("]", CELL("filename", $A$1)))</f>
        <v>Index</v>
      </c>
      <c r="C1" s="132"/>
      <c r="E1" s="131"/>
    </row>
    <row r="2" spans="1:78" s="28" customFormat="1" x14ac:dyDescent="0.25">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24"/>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row>
    <row r="5" spans="1:78" s="11" customFormat="1" x14ac:dyDescent="0.25">
      <c r="A5" s="24"/>
      <c r="B5" s="60"/>
      <c r="C5" s="109"/>
      <c r="D5" s="54"/>
      <c r="E5" s="21"/>
      <c r="F5" s="21"/>
      <c r="G5" s="226"/>
      <c r="H5" s="21"/>
      <c r="I5" s="21"/>
      <c r="J5"/>
      <c r="K5"/>
      <c r="L5"/>
      <c r="M5"/>
      <c r="N5"/>
      <c r="O5"/>
      <c r="P5"/>
      <c r="Q5"/>
      <c r="R5"/>
    </row>
    <row r="6" spans="1:78" s="24" customFormat="1" x14ac:dyDescent="0.25">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5">
      <c r="A9" s="285" t="s">
        <v>181</v>
      </c>
      <c r="B9" s="286"/>
      <c r="C9" s="287"/>
      <c r="D9" s="287"/>
      <c r="E9" s="287"/>
      <c r="F9" s="287"/>
      <c r="G9" s="287"/>
      <c r="H9" s="287"/>
      <c r="I9" s="287"/>
      <c r="J9" s="287"/>
      <c r="K9" s="287"/>
      <c r="L9" s="287"/>
      <c r="M9" s="287"/>
      <c r="N9" s="287"/>
      <c r="O9" s="287"/>
      <c r="P9" s="287"/>
      <c r="Q9" s="287"/>
      <c r="R9" s="287"/>
    </row>
    <row r="10" spans="1:78" x14ac:dyDescent="0.25">
      <c r="B10" s="61" t="s">
        <v>182</v>
      </c>
      <c r="C10" s="116"/>
      <c r="E10" s="92"/>
    </row>
    <row r="11" spans="1:78" s="65" customFormat="1" x14ac:dyDescent="0.25">
      <c r="A11" s="50"/>
      <c r="B11" s="61"/>
      <c r="C11" s="116"/>
      <c r="D11" s="53"/>
      <c r="E11" s="231" t="str">
        <f xml:space="preserve"> InpR!E$27</f>
        <v>RPI: April - index - final determination</v>
      </c>
      <c r="F11" s="231"/>
      <c r="G11" s="231" t="str">
        <f xml:space="preserve"> InpR!G$27</f>
        <v>index</v>
      </c>
      <c r="H11" s="231" t="str">
        <f xml:space="preserve"> InpR!I$27</f>
        <v>PR19 Financial model, 'Index' sheet row 131</v>
      </c>
      <c r="I11" s="231" t="e">
        <f xml:space="preserve"> InpR!#REF!</f>
        <v>#REF!</v>
      </c>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x14ac:dyDescent="0.25">
      <c r="A12" s="50"/>
      <c r="B12" s="61"/>
      <c r="C12" s="116"/>
      <c r="D12" s="53"/>
      <c r="E12" s="231" t="str">
        <f xml:space="preserve"> InpR!E$28</f>
        <v>RPI: May - index - final determination</v>
      </c>
      <c r="F12" s="231"/>
      <c r="G12" s="231" t="str">
        <f xml:space="preserve"> InpR!G$28</f>
        <v>index</v>
      </c>
      <c r="H12" s="231" t="str">
        <f xml:space="preserve"> InpR!I$28</f>
        <v>PR19 Financial model, 'Index' sheet row 132</v>
      </c>
      <c r="I12" s="231" t="e">
        <f xml:space="preserve"> InpR!#REF!</f>
        <v>#REF!</v>
      </c>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x14ac:dyDescent="0.25">
      <c r="A13" s="50"/>
      <c r="B13" s="61"/>
      <c r="C13" s="116"/>
      <c r="D13" s="53"/>
      <c r="E13" s="231" t="str">
        <f xml:space="preserve"> InpR!E$29</f>
        <v>RPI: June - index - final determination</v>
      </c>
      <c r="F13" s="231"/>
      <c r="G13" s="231" t="str">
        <f xml:space="preserve"> InpR!G$29</f>
        <v>index</v>
      </c>
      <c r="H13" s="231" t="str">
        <f xml:space="preserve"> InpR!I$29</f>
        <v>PR19 Financial model, 'Index' sheet row 133</v>
      </c>
      <c r="I13" s="231" t="e">
        <f xml:space="preserve"> InpR!#REF!</f>
        <v>#REF!</v>
      </c>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x14ac:dyDescent="0.25">
      <c r="A14" s="50"/>
      <c r="B14" s="61"/>
      <c r="C14" s="116"/>
      <c r="D14" s="53"/>
      <c r="E14" s="231" t="str">
        <f xml:space="preserve"> InpR!E$30</f>
        <v>RPI: July - index - final determination</v>
      </c>
      <c r="F14" s="231"/>
      <c r="G14" s="231" t="str">
        <f xml:space="preserve"> InpR!G$30</f>
        <v>index</v>
      </c>
      <c r="H14" s="231" t="str">
        <f xml:space="preserve"> InpR!I$30</f>
        <v>PR19 Financial model, 'Index' sheet row 134</v>
      </c>
      <c r="I14" s="231" t="e">
        <f xml:space="preserve"> InpR!#REF!</f>
        <v>#REF!</v>
      </c>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x14ac:dyDescent="0.25">
      <c r="A15" s="50"/>
      <c r="B15" s="61"/>
      <c r="C15" s="116"/>
      <c r="D15" s="53"/>
      <c r="E15" s="231" t="str">
        <f xml:space="preserve"> InpR!E$31</f>
        <v>RPI: August - index - final determination</v>
      </c>
      <c r="F15" s="231"/>
      <c r="G15" s="231" t="str">
        <f xml:space="preserve"> InpR!G$31</f>
        <v>index</v>
      </c>
      <c r="H15" s="231" t="str">
        <f xml:space="preserve"> InpR!I$31</f>
        <v>PR19 Financial model, 'Index' sheet row 135</v>
      </c>
      <c r="I15" s="231" t="e">
        <f xml:space="preserve"> InpR!#REF!</f>
        <v>#REF!</v>
      </c>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x14ac:dyDescent="0.25">
      <c r="A16" s="50"/>
      <c r="B16" s="61"/>
      <c r="C16" s="116"/>
      <c r="D16" s="53"/>
      <c r="E16" s="231" t="str">
        <f xml:space="preserve"> InpR!E$32</f>
        <v>RPI: September - index - final determination</v>
      </c>
      <c r="F16" s="231"/>
      <c r="G16" s="231" t="str">
        <f xml:space="preserve"> InpR!G$32</f>
        <v>index</v>
      </c>
      <c r="H16" s="231" t="str">
        <f xml:space="preserve"> InpR!I$32</f>
        <v>PR19 Financial model, 'Index' sheet row 136</v>
      </c>
      <c r="I16" s="231" t="e">
        <f xml:space="preserve"> InpR!#REF!</f>
        <v>#REF!</v>
      </c>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x14ac:dyDescent="0.25">
      <c r="A17" s="50"/>
      <c r="B17" s="61"/>
      <c r="C17" s="116"/>
      <c r="D17" s="53"/>
      <c r="E17" s="231" t="str">
        <f xml:space="preserve"> InpR!E$33</f>
        <v>RPI: October - index - final determination</v>
      </c>
      <c r="F17" s="231"/>
      <c r="G17" s="231" t="str">
        <f xml:space="preserve"> InpR!G$33</f>
        <v>index</v>
      </c>
      <c r="H17" s="231" t="str">
        <f xml:space="preserve"> InpR!I$33</f>
        <v>PR19 Financial model, 'Index' sheet row 137</v>
      </c>
      <c r="I17" s="231" t="e">
        <f xml:space="preserve"> InpR!#REF!</f>
        <v>#REF!</v>
      </c>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x14ac:dyDescent="0.25">
      <c r="A18" s="50"/>
      <c r="B18" s="61"/>
      <c r="C18" s="116"/>
      <c r="D18" s="53"/>
      <c r="E18" s="231" t="str">
        <f xml:space="preserve"> InpR!E$34</f>
        <v>RPI: November - index - final determination</v>
      </c>
      <c r="F18" s="231"/>
      <c r="G18" s="231" t="str">
        <f xml:space="preserve"> InpR!G$34</f>
        <v>index</v>
      </c>
      <c r="H18" s="231" t="str">
        <f xml:space="preserve"> InpR!I$34</f>
        <v>PR19 Financial model, 'Index' sheet row 138</v>
      </c>
      <c r="I18" s="231" t="e">
        <f xml:space="preserve"> InpR!#REF!</f>
        <v>#REF!</v>
      </c>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x14ac:dyDescent="0.25">
      <c r="A19" s="50"/>
      <c r="B19" s="61"/>
      <c r="C19" s="116"/>
      <c r="D19" s="53"/>
      <c r="E19" s="231" t="str">
        <f xml:space="preserve"> InpR!E$35</f>
        <v>RPI: December - index - final determination</v>
      </c>
      <c r="F19" s="231"/>
      <c r="G19" s="231" t="str">
        <f xml:space="preserve"> InpR!G$35</f>
        <v>index</v>
      </c>
      <c r="H19" s="231" t="str">
        <f xml:space="preserve"> InpR!I$35</f>
        <v>PR19 Financial model, 'Index' sheet row 139</v>
      </c>
      <c r="I19" s="231" t="e">
        <f xml:space="preserve"> InpR!#REF!</f>
        <v>#REF!</v>
      </c>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x14ac:dyDescent="0.25">
      <c r="A20" s="50"/>
      <c r="B20" s="61"/>
      <c r="C20" s="116"/>
      <c r="D20" s="53"/>
      <c r="E20" s="231" t="str">
        <f xml:space="preserve"> InpR!E$36</f>
        <v>RPI: January - index - final determination</v>
      </c>
      <c r="F20" s="231"/>
      <c r="G20" s="231" t="str">
        <f xml:space="preserve"> InpR!G$36</f>
        <v>index</v>
      </c>
      <c r="H20" s="231" t="str">
        <f xml:space="preserve"> InpR!I$36</f>
        <v>PR19 Financial model, 'Index' sheet row 140</v>
      </c>
      <c r="I20" s="231" t="e">
        <f xml:space="preserve"> InpR!#REF!</f>
        <v>#REF!</v>
      </c>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x14ac:dyDescent="0.25">
      <c r="A21" s="50"/>
      <c r="B21" s="61"/>
      <c r="C21" s="116"/>
      <c r="D21" s="53"/>
      <c r="E21" s="231" t="str">
        <f xml:space="preserve"> InpR!E$37</f>
        <v>RPI: February - index - final determination</v>
      </c>
      <c r="F21" s="231"/>
      <c r="G21" s="231" t="str">
        <f xml:space="preserve"> InpR!G$37</f>
        <v>index</v>
      </c>
      <c r="H21" s="231" t="str">
        <f xml:space="preserve"> InpR!I$37</f>
        <v>PR19 Financial model, 'Index' sheet row 141</v>
      </c>
      <c r="I21" s="231" t="e">
        <f xml:space="preserve"> InpR!#REF!</f>
        <v>#REF!</v>
      </c>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x14ac:dyDescent="0.25">
      <c r="A22" s="50"/>
      <c r="B22" s="61"/>
      <c r="C22" s="116"/>
      <c r="D22" s="53"/>
      <c r="E22" s="231" t="str">
        <f xml:space="preserve"> InpR!E$38</f>
        <v>RPI: March - index - final determination</v>
      </c>
      <c r="F22" s="231"/>
      <c r="G22" s="231" t="str">
        <f xml:space="preserve"> InpR!G$38</f>
        <v>index</v>
      </c>
      <c r="H22" s="231" t="str">
        <f xml:space="preserve"> InpR!I$38</f>
        <v>PR19 Financial model, 'Index' sheet row 142</v>
      </c>
      <c r="I22" s="231" t="e">
        <f xml:space="preserve"> InpR!#REF!</f>
        <v>#REF!</v>
      </c>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x14ac:dyDescent="0.25">
      <c r="A23" s="49"/>
      <c r="B23" s="61"/>
      <c r="C23" s="116"/>
      <c r="D23" s="53"/>
      <c r="E23" s="93"/>
      <c r="F23" s="93"/>
      <c r="G23" s="93"/>
      <c r="H23" s="93"/>
      <c r="I23" s="93"/>
      <c r="J23" s="93"/>
      <c r="K23" s="93"/>
      <c r="L23" s="93"/>
      <c r="M23" s="93"/>
      <c r="N23" s="93"/>
      <c r="O23" s="93"/>
      <c r="P23" s="93"/>
      <c r="Q23" s="93"/>
      <c r="R23" s="93"/>
    </row>
    <row r="24" spans="1:18" s="65" customFormat="1" x14ac:dyDescent="0.25">
      <c r="A24" s="50"/>
      <c r="B24" s="61"/>
      <c r="C24" s="116"/>
      <c r="D24" s="55"/>
      <c r="E24" s="91" t="s">
        <v>236</v>
      </c>
      <c r="F24" s="91"/>
      <c r="G24" s="91" t="s">
        <v>188</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x14ac:dyDescent="0.25">
      <c r="A25" s="50"/>
      <c r="B25" s="61"/>
      <c r="C25" s="116"/>
      <c r="D25" s="55"/>
      <c r="E25" s="91" t="s">
        <v>237</v>
      </c>
      <c r="F25" s="7"/>
      <c r="G25" s="91" t="s">
        <v>94</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x14ac:dyDescent="0.25">
      <c r="A26" s="50"/>
      <c r="B26" s="61"/>
      <c r="C26" s="116"/>
      <c r="D26" s="55"/>
      <c r="E26" s="91"/>
      <c r="F26" s="91"/>
      <c r="G26" s="91"/>
      <c r="H26" s="91"/>
      <c r="I26" s="91"/>
      <c r="J26" s="7"/>
      <c r="K26" s="7"/>
      <c r="L26" s="7"/>
      <c r="M26" s="7"/>
      <c r="N26" s="7"/>
      <c r="O26" s="7"/>
      <c r="P26" s="7"/>
      <c r="Q26" s="7"/>
      <c r="R26" s="7"/>
    </row>
    <row r="27" spans="1:18" s="65" customFormat="1" x14ac:dyDescent="0.25">
      <c r="A27" s="50"/>
      <c r="B27" s="61"/>
      <c r="C27" s="116"/>
      <c r="D27" s="55"/>
      <c r="E27" s="91" t="str">
        <f t="shared" ref="E27:R27" si="2">E$22</f>
        <v>RPI: March - index - final determination</v>
      </c>
      <c r="F27" s="91"/>
      <c r="G27" s="91" t="str">
        <f t="shared" si="2"/>
        <v>index</v>
      </c>
      <c r="H27" s="91" t="str">
        <f t="shared" si="2"/>
        <v>PR19 Financial model, 'Index' sheet row 142</v>
      </c>
      <c r="I27" s="91" t="e">
        <f t="shared" si="2"/>
        <v>#REF!</v>
      </c>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x14ac:dyDescent="0.25">
      <c r="A28" s="5"/>
      <c r="B28" s="9"/>
      <c r="C28" s="117"/>
      <c r="D28" s="6"/>
      <c r="E28" s="168" t="str">
        <f>E$24</f>
        <v>RPI: Financial year average - index - final determination</v>
      </c>
      <c r="F28" s="7"/>
      <c r="G28" s="91" t="str">
        <f t="shared" ref="G28:R28" si="3">G$24</f>
        <v>index</v>
      </c>
      <c r="H28" s="91">
        <f t="shared" si="3"/>
        <v>0</v>
      </c>
      <c r="I28" s="91">
        <f t="shared" si="3"/>
        <v>0</v>
      </c>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x14ac:dyDescent="0.25">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5">
      <c r="A30" s="50"/>
      <c r="B30" s="61"/>
      <c r="C30" s="116"/>
      <c r="D30" s="55"/>
      <c r="E30" s="168" t="s">
        <v>238</v>
      </c>
      <c r="F30" s="7"/>
      <c r="G30" s="91" t="s">
        <v>94</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x14ac:dyDescent="0.25">
      <c r="A31" s="49"/>
      <c r="B31" s="61"/>
      <c r="C31" s="116"/>
      <c r="D31" s="53"/>
      <c r="E31" s="93"/>
      <c r="F31" s="93"/>
      <c r="G31" s="93"/>
      <c r="H31" s="93"/>
      <c r="I31" s="93"/>
      <c r="J31" s="93"/>
      <c r="K31" s="93"/>
      <c r="L31" s="93"/>
      <c r="M31" s="93"/>
      <c r="N31" s="93"/>
      <c r="O31" s="93"/>
      <c r="P31" s="93"/>
      <c r="Q31" s="93"/>
      <c r="R31" s="93"/>
    </row>
    <row r="32" spans="1:18" s="65" customFormat="1" x14ac:dyDescent="0.25">
      <c r="A32" s="50"/>
      <c r="B32" s="61" t="s">
        <v>183</v>
      </c>
      <c r="C32" s="116"/>
      <c r="D32" s="53"/>
      <c r="E32" s="93"/>
      <c r="F32" s="93"/>
      <c r="G32" s="93"/>
      <c r="H32" s="93"/>
      <c r="I32" s="93"/>
      <c r="J32" s="93"/>
      <c r="K32" s="93"/>
      <c r="L32" s="93"/>
      <c r="M32" s="93"/>
      <c r="N32" s="93"/>
      <c r="O32" s="93"/>
      <c r="P32" s="93"/>
      <c r="Q32" s="93"/>
      <c r="R32" s="93"/>
    </row>
    <row r="33" spans="1:18" s="65" customFormat="1" x14ac:dyDescent="0.25">
      <c r="A33" s="50"/>
      <c r="B33" s="61"/>
      <c r="C33" s="116"/>
      <c r="D33" s="53"/>
      <c r="E33" s="231" t="str">
        <f>InpR!E$41</f>
        <v>CPI(H): April - index - final determination</v>
      </c>
      <c r="F33" s="231"/>
      <c r="G33" s="231" t="str">
        <f>InpR!G$41</f>
        <v>index</v>
      </c>
      <c r="H33" s="231" t="str">
        <f>InpR!I$41</f>
        <v>PR19 Financial model, 'Index' sheet F59 and 'Index' sheet row 10</v>
      </c>
      <c r="I33" s="231" t="e">
        <f>InpR!#REF!</f>
        <v>#REF!</v>
      </c>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x14ac:dyDescent="0.25">
      <c r="A34" s="50"/>
      <c r="B34" s="61"/>
      <c r="C34" s="116"/>
      <c r="D34" s="53"/>
      <c r="E34" s="231" t="str">
        <f>InpR!E$42</f>
        <v>CPI(H): May - index - final determination</v>
      </c>
      <c r="F34" s="231"/>
      <c r="G34" s="231" t="str">
        <f>InpR!G$42</f>
        <v>index</v>
      </c>
      <c r="H34" s="231" t="str">
        <f>InpR!I$42</f>
        <v>PR19 Financial model, 'Index' sheet F60 and 'Index' sheet row 11</v>
      </c>
      <c r="I34" s="231" t="e">
        <f>InpR!#REF!</f>
        <v>#REF!</v>
      </c>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x14ac:dyDescent="0.25">
      <c r="A35" s="50"/>
      <c r="B35" s="61"/>
      <c r="C35" s="116"/>
      <c r="D35" s="53"/>
      <c r="E35" s="231" t="str">
        <f>InpR!E$43</f>
        <v>CPI(H): June - index - final determination</v>
      </c>
      <c r="F35" s="231"/>
      <c r="G35" s="231" t="str">
        <f>InpR!G$43</f>
        <v>index</v>
      </c>
      <c r="H35" s="231" t="str">
        <f>InpR!I$43</f>
        <v>PR19 Financial model, 'Index' sheet F61 and 'Index' sheet row 12</v>
      </c>
      <c r="I35" s="231" t="e">
        <f>InpR!#REF!</f>
        <v>#REF!</v>
      </c>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x14ac:dyDescent="0.25">
      <c r="A36" s="50"/>
      <c r="B36" s="61"/>
      <c r="C36" s="116"/>
      <c r="D36" s="53"/>
      <c r="E36" s="231" t="str">
        <f>InpR!E$44</f>
        <v>CPI(H): July - index - final determination</v>
      </c>
      <c r="F36" s="231"/>
      <c r="G36" s="231" t="str">
        <f>InpR!G$44</f>
        <v>index</v>
      </c>
      <c r="H36" s="231" t="str">
        <f>InpR!I$44</f>
        <v>PR19 Financial model, 'Index' sheet F62 and 'Index' sheet row 13</v>
      </c>
      <c r="I36" s="231" t="e">
        <f>InpR!#REF!</f>
        <v>#REF!</v>
      </c>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x14ac:dyDescent="0.25">
      <c r="A37" s="50"/>
      <c r="B37" s="61"/>
      <c r="C37" s="116"/>
      <c r="D37" s="53"/>
      <c r="E37" s="231" t="str">
        <f>InpR!E$45</f>
        <v>CPI(H): August - index - final determination</v>
      </c>
      <c r="F37" s="231"/>
      <c r="G37" s="231" t="str">
        <f>InpR!G$45</f>
        <v>index</v>
      </c>
      <c r="H37" s="231" t="str">
        <f>InpR!I$45</f>
        <v>PR19 Financial model, 'Index' sheet F63 and 'Index' sheet row 14</v>
      </c>
      <c r="I37" s="231" t="e">
        <f>InpR!#REF!</f>
        <v>#REF!</v>
      </c>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x14ac:dyDescent="0.25">
      <c r="A38" s="50"/>
      <c r="B38" s="61"/>
      <c r="C38" s="116"/>
      <c r="D38" s="53"/>
      <c r="E38" s="231" t="str">
        <f>InpR!E$46</f>
        <v>CPI(H): September - index - final determination</v>
      </c>
      <c r="F38" s="231"/>
      <c r="G38" s="231" t="str">
        <f>InpR!G$46</f>
        <v>index</v>
      </c>
      <c r="H38" s="231" t="str">
        <f>InpR!I$46</f>
        <v>PR19 Financial model, 'Index' sheet F64 and 'Index' sheet row 15</v>
      </c>
      <c r="I38" s="231" t="e">
        <f>InpR!#REF!</f>
        <v>#REF!</v>
      </c>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x14ac:dyDescent="0.25">
      <c r="A39" s="50"/>
      <c r="B39" s="61"/>
      <c r="C39" s="116"/>
      <c r="D39" s="53"/>
      <c r="E39" s="231" t="str">
        <f>InpR!E$47</f>
        <v>CPI(H): October - index - final determination</v>
      </c>
      <c r="F39" s="231"/>
      <c r="G39" s="231" t="str">
        <f>InpR!G$47</f>
        <v>index</v>
      </c>
      <c r="H39" s="231" t="str">
        <f>InpR!I$47</f>
        <v>PR19 Financial model, 'Index' sheet F65 and 'Index' sheet row 16</v>
      </c>
      <c r="I39" s="231" t="e">
        <f>InpR!#REF!</f>
        <v>#REF!</v>
      </c>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x14ac:dyDescent="0.25">
      <c r="A40" s="50"/>
      <c r="B40" s="61"/>
      <c r="C40" s="116"/>
      <c r="D40" s="53"/>
      <c r="E40" s="231" t="str">
        <f>InpR!E$48</f>
        <v>CPI(H): November - index - final determination</v>
      </c>
      <c r="F40" s="231"/>
      <c r="G40" s="231" t="str">
        <f>InpR!G$48</f>
        <v>index</v>
      </c>
      <c r="H40" s="231" t="str">
        <f>InpR!I$48</f>
        <v>PR19 Financial model, 'Index' sheet F66 and 'Index' sheet row 17</v>
      </c>
      <c r="I40" s="231" t="e">
        <f>InpR!#REF!</f>
        <v>#REF!</v>
      </c>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x14ac:dyDescent="0.25">
      <c r="A41" s="50"/>
      <c r="B41" s="61"/>
      <c r="C41" s="116"/>
      <c r="D41" s="53"/>
      <c r="E41" s="231" t="str">
        <f>InpR!E$49</f>
        <v>CPI(H): December - index - final determination</v>
      </c>
      <c r="F41" s="231"/>
      <c r="G41" s="231" t="str">
        <f>InpR!G$49</f>
        <v>index</v>
      </c>
      <c r="H41" s="231" t="str">
        <f>InpR!I$49</f>
        <v>PR19 Financial model, 'Index' sheet F67 and 'Index' sheet row 18</v>
      </c>
      <c r="I41" s="231" t="e">
        <f>InpR!#REF!</f>
        <v>#REF!</v>
      </c>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x14ac:dyDescent="0.25">
      <c r="A42" s="50"/>
      <c r="B42" s="61"/>
      <c r="C42" s="116"/>
      <c r="D42" s="53"/>
      <c r="E42" s="231" t="str">
        <f>InpR!E$50</f>
        <v>CPI(H): January - index - final determination</v>
      </c>
      <c r="F42" s="231"/>
      <c r="G42" s="231" t="str">
        <f>InpR!G$50</f>
        <v>index</v>
      </c>
      <c r="H42" s="231" t="str">
        <f>InpR!I$50</f>
        <v>PR19 Financial model, 'Index' sheet F68 and 'Index' sheet row 19</v>
      </c>
      <c r="I42" s="231" t="e">
        <f>InpR!#REF!</f>
        <v>#REF!</v>
      </c>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x14ac:dyDescent="0.25">
      <c r="A43" s="50"/>
      <c r="B43" s="61"/>
      <c r="C43" s="116"/>
      <c r="D43" s="53"/>
      <c r="E43" s="231" t="str">
        <f>InpR!E$51</f>
        <v>CPI(H): February - index - final determination</v>
      </c>
      <c r="F43" s="231"/>
      <c r="G43" s="231" t="str">
        <f>InpR!G$51</f>
        <v>index</v>
      </c>
      <c r="H43" s="231" t="str">
        <f>InpR!I$51</f>
        <v>PR19 Financial model, 'Index' sheet F69 and 'Index' sheet row 20</v>
      </c>
      <c r="I43" s="231" t="e">
        <f>InpR!#REF!</f>
        <v>#REF!</v>
      </c>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x14ac:dyDescent="0.25">
      <c r="A44" s="50"/>
      <c r="B44" s="61"/>
      <c r="C44" s="116"/>
      <c r="D44" s="53"/>
      <c r="E44" s="231" t="str">
        <f>InpR!E$52</f>
        <v>CPI(H): March - index - final determination</v>
      </c>
      <c r="F44" s="231"/>
      <c r="G44" s="231" t="str">
        <f>InpR!G$52</f>
        <v>index</v>
      </c>
      <c r="H44" s="231" t="str">
        <f>InpR!I$52</f>
        <v>PR19 Financial model, 'Index' sheet F70 and 'Index' sheet row 21</v>
      </c>
      <c r="I44" s="231" t="e">
        <f>InpR!#REF!</f>
        <v>#REF!</v>
      </c>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x14ac:dyDescent="0.25">
      <c r="A45" s="50"/>
      <c r="B45" s="61"/>
      <c r="C45" s="116"/>
      <c r="D45" s="53"/>
      <c r="E45" s="231"/>
      <c r="F45" s="231"/>
      <c r="G45" s="231"/>
      <c r="H45" s="231"/>
      <c r="I45" s="231"/>
      <c r="J45" s="231"/>
      <c r="K45" s="231"/>
      <c r="L45" s="231"/>
      <c r="M45" s="231"/>
      <c r="N45" s="231"/>
      <c r="O45" s="231"/>
      <c r="P45" s="231"/>
      <c r="Q45" s="231"/>
      <c r="R45" s="231"/>
    </row>
    <row r="46" spans="1:18" s="65" customFormat="1" x14ac:dyDescent="0.25">
      <c r="A46" s="50"/>
      <c r="B46" s="61"/>
      <c r="C46" s="116"/>
      <c r="D46" s="55"/>
      <c r="E46" s="91" t="s">
        <v>239</v>
      </c>
      <c r="F46" s="91"/>
      <c r="G46" s="91" t="s">
        <v>188</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x14ac:dyDescent="0.25">
      <c r="A47" s="50"/>
      <c r="B47" s="61"/>
      <c r="C47" s="116"/>
      <c r="D47" s="55"/>
      <c r="E47" s="237" t="s">
        <v>240</v>
      </c>
      <c r="F47" s="237"/>
      <c r="G47" s="237" t="s">
        <v>94</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x14ac:dyDescent="0.25">
      <c r="A48" s="50"/>
      <c r="B48" s="61"/>
      <c r="C48" s="116"/>
      <c r="D48" s="55"/>
      <c r="E48" s="91" t="s">
        <v>241</v>
      </c>
      <c r="F48" s="7"/>
      <c r="G48" s="91" t="s">
        <v>94</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x14ac:dyDescent="0.25">
      <c r="A49" s="50"/>
      <c r="B49" s="61"/>
      <c r="C49" s="116"/>
      <c r="D49" s="55"/>
      <c r="E49" s="7"/>
      <c r="F49" s="7"/>
      <c r="G49" s="7"/>
      <c r="H49" s="7"/>
      <c r="I49" s="7"/>
      <c r="J49" s="7"/>
      <c r="K49" s="7"/>
      <c r="L49" s="7"/>
      <c r="M49" s="7"/>
      <c r="N49" s="7"/>
      <c r="O49" s="7"/>
      <c r="P49" s="7"/>
      <c r="Q49" s="7"/>
      <c r="R49" s="7"/>
    </row>
    <row r="50" spans="1:18" s="65" customFormat="1" x14ac:dyDescent="0.25">
      <c r="A50" s="50"/>
      <c r="B50" s="61"/>
      <c r="C50" s="116"/>
      <c r="D50" s="55"/>
      <c r="E50" s="91" t="str">
        <f>E$44</f>
        <v>CPI(H): March - index - final determination</v>
      </c>
      <c r="F50" s="91"/>
      <c r="G50" s="91" t="str">
        <f t="shared" ref="G50:R50" si="8">G$44</f>
        <v>index</v>
      </c>
      <c r="H50" s="91" t="str">
        <f t="shared" si="8"/>
        <v>PR19 Financial model, 'Index' sheet F70 and 'Index' sheet row 21</v>
      </c>
      <c r="I50" s="91" t="e">
        <f t="shared" si="8"/>
        <v>#REF!</v>
      </c>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x14ac:dyDescent="0.25">
      <c r="A51" s="50"/>
      <c r="B51" s="61"/>
      <c r="C51" s="116"/>
      <c r="D51" s="55"/>
      <c r="E51" s="91" t="str">
        <f>E$46</f>
        <v>CPI(H): Financial year average - index - final determination</v>
      </c>
      <c r="F51" s="91"/>
      <c r="G51" s="91" t="str">
        <f t="shared" ref="G51:R51" si="9">G$46</f>
        <v>index</v>
      </c>
      <c r="H51" s="91">
        <f t="shared" si="9"/>
        <v>0</v>
      </c>
      <c r="I51" s="91">
        <f t="shared" si="9"/>
        <v>0</v>
      </c>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x14ac:dyDescent="0.25">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5">
      <c r="A53" s="50"/>
      <c r="B53" s="61"/>
      <c r="C53" s="116"/>
      <c r="D53" s="55"/>
      <c r="E53" s="91" t="s">
        <v>242</v>
      </c>
      <c r="F53" s="7"/>
      <c r="G53" s="91" t="s">
        <v>94</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x14ac:dyDescent="0.25">
      <c r="A54" s="50"/>
      <c r="B54" s="61"/>
      <c r="C54" s="116"/>
      <c r="D54" s="55"/>
      <c r="E54" s="7"/>
      <c r="F54" s="7"/>
      <c r="G54" s="7"/>
      <c r="H54" s="7"/>
      <c r="I54" s="7"/>
      <c r="J54" s="7"/>
      <c r="K54" s="7"/>
      <c r="L54" s="7"/>
      <c r="M54" s="7"/>
      <c r="N54" s="7"/>
      <c r="O54" s="7"/>
      <c r="P54" s="7"/>
      <c r="Q54" s="7"/>
      <c r="R54" s="7"/>
    </row>
    <row r="55" spans="1:18" s="65" customFormat="1" x14ac:dyDescent="0.25">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x14ac:dyDescent="0.25">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x14ac:dyDescent="0.25">
      <c r="A57" s="50"/>
      <c r="B57" s="61"/>
      <c r="C57" s="116"/>
      <c r="D57" s="55"/>
      <c r="E57" s="168" t="s">
        <v>243</v>
      </c>
      <c r="F57" s="7"/>
      <c r="G57" s="91" t="s">
        <v>94</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x14ac:dyDescent="0.25">
      <c r="A58" s="50"/>
      <c r="B58" s="61"/>
      <c r="C58" s="116"/>
      <c r="D58" s="55"/>
      <c r="E58" s="7"/>
      <c r="F58" s="7"/>
      <c r="G58" s="7"/>
      <c r="H58" s="7"/>
      <c r="I58" s="7"/>
      <c r="J58" s="234"/>
      <c r="K58" s="234"/>
      <c r="L58" s="234"/>
      <c r="M58" s="234"/>
      <c r="N58" s="234"/>
      <c r="O58" s="234"/>
      <c r="P58" s="234"/>
      <c r="Q58" s="234"/>
      <c r="R58" s="234"/>
    </row>
    <row r="59" spans="1:18" s="65" customFormat="1" x14ac:dyDescent="0.25">
      <c r="A59" s="50"/>
      <c r="B59" s="61" t="s">
        <v>244</v>
      </c>
      <c r="C59" s="116"/>
      <c r="D59" s="55"/>
      <c r="E59" s="7"/>
      <c r="F59" s="7"/>
      <c r="G59" s="7"/>
      <c r="H59" s="7"/>
      <c r="I59" s="7"/>
      <c r="J59" s="234"/>
      <c r="K59" s="234"/>
      <c r="L59" s="234"/>
      <c r="M59" s="234"/>
      <c r="N59" s="234"/>
      <c r="O59" s="234"/>
      <c r="P59" s="234"/>
      <c r="Q59" s="234"/>
      <c r="R59" s="234"/>
    </row>
    <row r="60" spans="1:18" s="65" customFormat="1" x14ac:dyDescent="0.25">
      <c r="A60" s="50"/>
      <c r="B60" s="61"/>
      <c r="C60" s="116"/>
      <c r="D60" s="55"/>
      <c r="E60" s="168" t="str">
        <f>E$57</f>
        <v>Wedge between RPI and CPIH 2020-21 - final determination</v>
      </c>
      <c r="F60" s="168"/>
      <c r="G60" s="168" t="str">
        <f t="shared" ref="G60:R60" si="14">G$57</f>
        <v>%</v>
      </c>
      <c r="H60" s="168">
        <f t="shared" si="14"/>
        <v>0</v>
      </c>
      <c r="I60" s="168">
        <f t="shared" si="14"/>
        <v>0</v>
      </c>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x14ac:dyDescent="0.25">
      <c r="A61" s="50"/>
      <c r="B61" s="61"/>
      <c r="C61" s="116"/>
      <c r="D61" s="55"/>
      <c r="E61" s="168" t="str">
        <f>E$48</f>
        <v>CPI(H): Fin year average - percentage increase - final determination</v>
      </c>
      <c r="F61" s="168"/>
      <c r="G61" s="168" t="str">
        <f t="shared" ref="G61:R61" si="15">G$48</f>
        <v>%</v>
      </c>
      <c r="H61" s="168">
        <f t="shared" si="15"/>
        <v>0</v>
      </c>
      <c r="I61" s="168">
        <f t="shared" si="15"/>
        <v>0</v>
      </c>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x14ac:dyDescent="0.25">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5">
      <c r="A63" s="50"/>
      <c r="B63" s="61"/>
      <c r="C63" s="116"/>
      <c r="D63" s="55"/>
      <c r="E63" s="168" t="s">
        <v>245</v>
      </c>
      <c r="F63" s="168"/>
      <c r="G63" s="168" t="s">
        <v>94</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x14ac:dyDescent="0.25">
      <c r="A64" s="50"/>
      <c r="B64" s="61"/>
      <c r="C64" s="116"/>
      <c r="D64" s="55"/>
      <c r="E64" s="7"/>
      <c r="F64" s="7"/>
      <c r="G64" s="7"/>
      <c r="H64" s="7"/>
      <c r="I64" s="7"/>
      <c r="J64" s="234"/>
      <c r="K64" s="234"/>
      <c r="L64" s="234"/>
      <c r="M64" s="234"/>
      <c r="N64" s="234"/>
      <c r="O64" s="234"/>
      <c r="P64" s="234"/>
      <c r="Q64" s="234"/>
      <c r="R64" s="234"/>
    </row>
    <row r="65" spans="1:18" s="65" customFormat="1" x14ac:dyDescent="0.25">
      <c r="A65" s="50"/>
      <c r="B65" s="61"/>
      <c r="C65" s="116"/>
      <c r="D65" s="55"/>
      <c r="E65" s="168" t="str">
        <f xml:space="preserve"> E$63</f>
        <v>CPI(H) + RPI wedge 2020-21 percentage movement - final determination</v>
      </c>
      <c r="F65" s="168"/>
      <c r="G65" s="168" t="str">
        <f t="shared" ref="G65:R65" si="18" xml:space="preserve"> G$63</f>
        <v>%</v>
      </c>
      <c r="H65" s="168"/>
      <c r="I65" s="168">
        <f t="shared" si="18"/>
        <v>0</v>
      </c>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x14ac:dyDescent="0.25">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x14ac:dyDescent="0.25">
      <c r="A67" s="50"/>
      <c r="B67" s="61"/>
      <c r="C67" s="116"/>
      <c r="D67" s="55"/>
      <c r="E67" s="168" t="s">
        <v>246</v>
      </c>
      <c r="F67" s="168"/>
      <c r="G67" s="168" t="s">
        <v>94</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x14ac:dyDescent="0.25">
      <c r="A68" s="50"/>
      <c r="B68" s="61"/>
      <c r="C68" s="116"/>
      <c r="D68" s="55"/>
      <c r="E68" s="7"/>
      <c r="F68" s="7"/>
      <c r="G68" s="7"/>
      <c r="H68" s="7"/>
      <c r="I68" s="7"/>
      <c r="J68" s="234"/>
      <c r="K68" s="234"/>
      <c r="L68" s="234"/>
      <c r="M68" s="234"/>
      <c r="N68" s="234"/>
      <c r="O68" s="234"/>
      <c r="P68" s="234"/>
      <c r="Q68" s="234"/>
      <c r="R68" s="234"/>
    </row>
    <row r="69" spans="1:18" s="65" customFormat="1" x14ac:dyDescent="0.25">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x14ac:dyDescent="0.25">
      <c r="A70" s="50"/>
      <c r="B70" s="61"/>
      <c r="C70" s="116"/>
      <c r="D70" s="55"/>
      <c r="E70" s="168" t="str">
        <f>E$48</f>
        <v>CPI(H): Fin year average - percentage increase - final determination</v>
      </c>
      <c r="F70" s="168"/>
      <c r="G70" s="168" t="str">
        <f t="shared" ref="G70:R70" si="22">G$48</f>
        <v>%</v>
      </c>
      <c r="H70" s="168"/>
      <c r="I70" s="168">
        <f t="shared" si="22"/>
        <v>0</v>
      </c>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x14ac:dyDescent="0.25">
      <c r="A71" s="50"/>
      <c r="B71" s="61"/>
      <c r="C71" s="116"/>
      <c r="D71" s="55"/>
      <c r="E71" s="237" t="s">
        <v>247</v>
      </c>
      <c r="F71" s="237"/>
      <c r="G71" s="237" t="s">
        <v>94</v>
      </c>
      <c r="H71" s="237"/>
      <c r="I71" s="237">
        <f>I$167</f>
        <v>0</v>
      </c>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x14ac:dyDescent="0.25">
      <c r="A72" s="50"/>
      <c r="B72" s="61"/>
      <c r="C72" s="116"/>
      <c r="D72" s="55"/>
      <c r="E72" s="231"/>
      <c r="F72" s="231"/>
      <c r="G72" s="231"/>
      <c r="H72" s="231"/>
      <c r="I72" s="231"/>
      <c r="J72" s="231"/>
      <c r="K72" s="231"/>
      <c r="L72" s="231"/>
      <c r="M72" s="231"/>
      <c r="N72" s="231"/>
      <c r="O72" s="231"/>
      <c r="P72" s="231"/>
      <c r="Q72" s="231"/>
      <c r="R72" s="231"/>
    </row>
    <row r="73" spans="1:18" x14ac:dyDescent="0.25">
      <c r="A73" s="285" t="s">
        <v>184</v>
      </c>
      <c r="B73" s="286"/>
      <c r="C73" s="287"/>
      <c r="D73" s="287"/>
      <c r="E73" s="287"/>
      <c r="F73" s="287"/>
      <c r="G73" s="287"/>
      <c r="H73" s="287"/>
      <c r="I73" s="287"/>
      <c r="J73" s="287"/>
      <c r="K73" s="287"/>
      <c r="L73" s="287"/>
      <c r="M73" s="287"/>
      <c r="N73" s="287"/>
      <c r="O73" s="287"/>
      <c r="P73" s="287"/>
      <c r="Q73" s="287"/>
      <c r="R73" s="287"/>
    </row>
    <row r="74" spans="1:18" s="65" customFormat="1" x14ac:dyDescent="0.25">
      <c r="A74" s="50"/>
      <c r="B74" s="61" t="s">
        <v>185</v>
      </c>
      <c r="C74" s="116"/>
      <c r="D74" s="53"/>
      <c r="E74" s="93"/>
      <c r="F74" s="93"/>
      <c r="G74" s="93"/>
      <c r="H74" s="93"/>
      <c r="I74" s="93"/>
      <c r="J74" s="93"/>
      <c r="K74" s="93"/>
      <c r="L74" s="93"/>
      <c r="M74" s="93"/>
      <c r="N74" s="93"/>
      <c r="O74" s="93"/>
      <c r="P74" s="93"/>
      <c r="Q74" s="93"/>
      <c r="R74" s="93"/>
    </row>
    <row r="75" spans="1:18" s="65" customFormat="1" x14ac:dyDescent="0.25">
      <c r="A75" s="50"/>
      <c r="B75" s="61"/>
      <c r="C75" s="116"/>
      <c r="D75" s="53"/>
      <c r="E75" s="231" t="str">
        <f>InpR!E$56</f>
        <v>RPI: April - index - actual (including forecast)</v>
      </c>
      <c r="F75" s="231"/>
      <c r="G75" s="231" t="str">
        <f>InpR!G$56</f>
        <v>index</v>
      </c>
      <c r="H75" s="231" t="str">
        <f>InpR!I$56</f>
        <v>ONS, RPI All Items Index: Jan 1987=100</v>
      </c>
      <c r="I75" s="231" t="e">
        <f>InpR!#REF!</f>
        <v>#REF!</v>
      </c>
      <c r="J75" s="231">
        <f>InpR!J$56</f>
        <v>0</v>
      </c>
      <c r="K75" s="231">
        <f>InpR!K$56</f>
        <v>279.7</v>
      </c>
      <c r="L75" s="231">
        <f>InpR!L$56</f>
        <v>288.2</v>
      </c>
      <c r="M75" s="231">
        <f>InpR!M$56</f>
        <v>292.60000000000002</v>
      </c>
      <c r="N75" s="231">
        <f>InpR!N$56</f>
        <v>301.10000000000002</v>
      </c>
      <c r="O75" s="231">
        <f>InpR!O$56</f>
        <v>334.6</v>
      </c>
      <c r="P75" s="231">
        <f>InpR!P$56</f>
        <v>372.8</v>
      </c>
      <c r="Q75" s="231">
        <f>InpR!Q$56</f>
        <v>392.22952894626746</v>
      </c>
      <c r="R75" s="231">
        <f>InpR!R$56</f>
        <v>0</v>
      </c>
    </row>
    <row r="76" spans="1:18" s="65" customFormat="1" x14ac:dyDescent="0.25">
      <c r="A76" s="50"/>
      <c r="B76" s="61"/>
      <c r="C76" s="116"/>
      <c r="D76" s="53"/>
      <c r="E76" s="231" t="str">
        <f>InpR!E$57</f>
        <v>RPI: May - index - actual (including forecast)</v>
      </c>
      <c r="F76" s="231"/>
      <c r="G76" s="231" t="str">
        <f>InpR!G$57</f>
        <v>index</v>
      </c>
      <c r="H76" s="231" t="str">
        <f>InpR!I$57</f>
        <v>ONS, RPI All Items Index: Jan 1987=100</v>
      </c>
      <c r="I76" s="231" t="e">
        <f>InpR!#REF!</f>
        <v>#REF!</v>
      </c>
      <c r="J76" s="231">
        <f>InpR!J$57</f>
        <v>0</v>
      </c>
      <c r="K76" s="231">
        <f>InpR!K$57</f>
        <v>280.7</v>
      </c>
      <c r="L76" s="231">
        <f>InpR!L$57</f>
        <v>289.2</v>
      </c>
      <c r="M76" s="231">
        <f>InpR!M$57</f>
        <v>292.2</v>
      </c>
      <c r="N76" s="231">
        <f>InpR!N$57</f>
        <v>301.89999999999998</v>
      </c>
      <c r="O76" s="231">
        <f>InpR!O$57</f>
        <v>337.1</v>
      </c>
      <c r="P76" s="231">
        <f>InpR!P$57</f>
        <v>375.3</v>
      </c>
      <c r="Q76" s="231">
        <f>InpR!Q$57</f>
        <v>393.24447006455085</v>
      </c>
      <c r="R76" s="231">
        <f>InpR!R$57</f>
        <v>0</v>
      </c>
    </row>
    <row r="77" spans="1:18" s="65" customFormat="1" x14ac:dyDescent="0.25">
      <c r="A77" s="50"/>
      <c r="B77" s="61"/>
      <c r="C77" s="116"/>
      <c r="D77" s="53"/>
      <c r="E77" s="231" t="str">
        <f>InpR!E$58</f>
        <v>RPI: June - index - actual (including forecast)</v>
      </c>
      <c r="F77" s="231"/>
      <c r="G77" s="231" t="str">
        <f>InpR!G$58</f>
        <v>index</v>
      </c>
      <c r="H77" s="231" t="str">
        <f>InpR!I$58</f>
        <v>ONS, RPI All Items Index: Jan 1987=100</v>
      </c>
      <c r="I77" s="231" t="e">
        <f>InpR!#REF!</f>
        <v>#REF!</v>
      </c>
      <c r="J77" s="231">
        <f>InpR!J$58</f>
        <v>0</v>
      </c>
      <c r="K77" s="231">
        <f>InpR!K$58</f>
        <v>281.5</v>
      </c>
      <c r="L77" s="231">
        <f>InpR!L$58</f>
        <v>289.60000000000002</v>
      </c>
      <c r="M77" s="231">
        <f>InpR!M$58</f>
        <v>292.7</v>
      </c>
      <c r="N77" s="231">
        <f>InpR!N$58</f>
        <v>304</v>
      </c>
      <c r="O77" s="231">
        <f>InpR!O$58</f>
        <v>340</v>
      </c>
      <c r="P77" s="231">
        <f>InpR!P$58</f>
        <v>376.4</v>
      </c>
      <c r="Q77" s="231">
        <f>InpR!Q$58</f>
        <v>392.77697704859236</v>
      </c>
      <c r="R77" s="231">
        <f>InpR!R$58</f>
        <v>0</v>
      </c>
    </row>
    <row r="78" spans="1:18" s="65" customFormat="1" x14ac:dyDescent="0.25">
      <c r="A78" s="50"/>
      <c r="B78" s="61"/>
      <c r="C78" s="116"/>
      <c r="D78" s="53"/>
      <c r="E78" s="231" t="str">
        <f>InpR!E$59</f>
        <v>RPI: July - index - actual (including forecast)</v>
      </c>
      <c r="F78" s="231"/>
      <c r="G78" s="231" t="str">
        <f>InpR!G$59</f>
        <v>index</v>
      </c>
      <c r="H78" s="231" t="str">
        <f>InpR!I$59</f>
        <v>ONS, RPI All Items Index: Jan 1987=100</v>
      </c>
      <c r="I78" s="231" t="e">
        <f>InpR!#REF!</f>
        <v>#REF!</v>
      </c>
      <c r="J78" s="231">
        <f>InpR!J$59</f>
        <v>0</v>
      </c>
      <c r="K78" s="231">
        <f>InpR!K$59</f>
        <v>281.7</v>
      </c>
      <c r="L78" s="231">
        <f>InpR!L$59</f>
        <v>289.5</v>
      </c>
      <c r="M78" s="231">
        <f>InpR!M$59</f>
        <v>294.2</v>
      </c>
      <c r="N78" s="231">
        <f>InpR!N$59</f>
        <v>305.5</v>
      </c>
      <c r="O78" s="231">
        <f>InpR!O$59</f>
        <v>343.2</v>
      </c>
      <c r="P78" s="231">
        <f>InpR!P$59</f>
        <v>374.2</v>
      </c>
      <c r="Q78" s="231">
        <f>InpR!Q$59</f>
        <v>389.81600051401591</v>
      </c>
      <c r="R78" s="231">
        <f>InpR!R$59</f>
        <v>0</v>
      </c>
    </row>
    <row r="79" spans="1:18" s="65" customFormat="1" x14ac:dyDescent="0.25">
      <c r="A79" s="50"/>
      <c r="B79" s="61"/>
      <c r="C79" s="116"/>
      <c r="D79" s="53"/>
      <c r="E79" s="231" t="str">
        <f>InpR!E$60</f>
        <v>RPI: August - index - actual (including forecast)</v>
      </c>
      <c r="F79" s="231"/>
      <c r="G79" s="231" t="str">
        <f>InpR!G$60</f>
        <v>index</v>
      </c>
      <c r="H79" s="231" t="str">
        <f>InpR!I$60</f>
        <v>ONS, RPI All Items Index: Jan 1987=100</v>
      </c>
      <c r="I79" s="231" t="e">
        <f>InpR!#REF!</f>
        <v>#REF!</v>
      </c>
      <c r="J79" s="231">
        <f>InpR!J$60</f>
        <v>0</v>
      </c>
      <c r="K79" s="231">
        <f>InpR!K$60</f>
        <v>284.2</v>
      </c>
      <c r="L79" s="231">
        <f>InpR!L$60</f>
        <v>291.7</v>
      </c>
      <c r="M79" s="231">
        <f>InpR!M$60</f>
        <v>293.3</v>
      </c>
      <c r="N79" s="231">
        <f>InpR!N$60</f>
        <v>307.39999999999998</v>
      </c>
      <c r="O79" s="231">
        <f>InpR!O$60</f>
        <v>345.2</v>
      </c>
      <c r="P79" s="231">
        <f>InpR!P$60</f>
        <v>376.52288442711136</v>
      </c>
      <c r="Q79" s="231">
        <f>InpR!Q$60</f>
        <v>391.56643757806853</v>
      </c>
      <c r="R79" s="231">
        <f>InpR!R$60</f>
        <v>0</v>
      </c>
    </row>
    <row r="80" spans="1:18" s="65" customFormat="1" x14ac:dyDescent="0.25">
      <c r="A80" s="50"/>
      <c r="B80" s="61"/>
      <c r="C80" s="116"/>
      <c r="D80" s="53"/>
      <c r="E80" s="231" t="str">
        <f>InpR!E$61</f>
        <v>RPI: September - index - actual (including forecast)</v>
      </c>
      <c r="F80" s="231"/>
      <c r="G80" s="231" t="str">
        <f>InpR!G$61</f>
        <v>index</v>
      </c>
      <c r="H80" s="231" t="str">
        <f>InpR!I$61</f>
        <v>ONS, RPI All Items Index: Jan 1987=100</v>
      </c>
      <c r="I80" s="231" t="e">
        <f>InpR!#REF!</f>
        <v>#REF!</v>
      </c>
      <c r="J80" s="231">
        <f>InpR!J$61</f>
        <v>0</v>
      </c>
      <c r="K80" s="231">
        <f>InpR!K$61</f>
        <v>284.10000000000002</v>
      </c>
      <c r="L80" s="231">
        <f>InpR!L$61</f>
        <v>291</v>
      </c>
      <c r="M80" s="231">
        <f>InpR!M$61</f>
        <v>294.3</v>
      </c>
      <c r="N80" s="231">
        <f>InpR!N$61</f>
        <v>308.60000000000002</v>
      </c>
      <c r="O80" s="231">
        <f>InpR!O$61</f>
        <v>347.6</v>
      </c>
      <c r="P80" s="231">
        <f>InpR!P$61</f>
        <v>379.45777061143986</v>
      </c>
      <c r="Q80" s="231">
        <f>InpR!Q$61</f>
        <v>393.94398094411702</v>
      </c>
      <c r="R80" s="231">
        <f>InpR!R$61</f>
        <v>0</v>
      </c>
    </row>
    <row r="81" spans="1:18" s="65" customFormat="1" x14ac:dyDescent="0.25">
      <c r="A81" s="50"/>
      <c r="B81" s="61"/>
      <c r="C81" s="116"/>
      <c r="D81" s="53"/>
      <c r="E81" s="231" t="str">
        <f>InpR!E$62</f>
        <v>RPI: October - index - actual (including forecast)</v>
      </c>
      <c r="F81" s="231"/>
      <c r="G81" s="231" t="str">
        <f>InpR!G$62</f>
        <v>index</v>
      </c>
      <c r="H81" s="231" t="str">
        <f>InpR!I$62</f>
        <v>ONS, RPI All Items Index: Jan 1987=100</v>
      </c>
      <c r="I81" s="231" t="e">
        <f>InpR!#REF!</f>
        <v>#REF!</v>
      </c>
      <c r="J81" s="231">
        <f>InpR!J$62</f>
        <v>0</v>
      </c>
      <c r="K81" s="231">
        <f>InpR!K$62</f>
        <v>284.5</v>
      </c>
      <c r="L81" s="231">
        <f>InpR!L$62</f>
        <v>290.39999999999998</v>
      </c>
      <c r="M81" s="231">
        <f>InpR!M$62</f>
        <v>294.3</v>
      </c>
      <c r="N81" s="231">
        <f>InpR!N$62</f>
        <v>312</v>
      </c>
      <c r="O81" s="231">
        <f>InpR!O$62</f>
        <v>356.2</v>
      </c>
      <c r="P81" s="231">
        <f>InpR!P$62</f>
        <v>385.51304479409481</v>
      </c>
      <c r="Q81" s="231">
        <f>InpR!Q$62</f>
        <v>399.68934172486325</v>
      </c>
      <c r="R81" s="231">
        <f>InpR!R$62</f>
        <v>0</v>
      </c>
    </row>
    <row r="82" spans="1:18" s="65" customFormat="1" x14ac:dyDescent="0.25">
      <c r="A82" s="50"/>
      <c r="B82" s="61"/>
      <c r="C82" s="116"/>
      <c r="D82" s="53"/>
      <c r="E82" s="231" t="str">
        <f>InpR!E$63</f>
        <v>RPI: November - index - actual (including forecast)</v>
      </c>
      <c r="F82" s="231"/>
      <c r="G82" s="231" t="str">
        <f>InpR!G$63</f>
        <v>index</v>
      </c>
      <c r="H82" s="231" t="str">
        <f>InpR!I$63</f>
        <v>ONS, RPI All Items Index: Jan 1987=100</v>
      </c>
      <c r="I82" s="231" t="e">
        <f>InpR!#REF!</f>
        <v>#REF!</v>
      </c>
      <c r="J82" s="231">
        <f>InpR!J$63</f>
        <v>0</v>
      </c>
      <c r="K82" s="231">
        <f>InpR!K$63</f>
        <v>284.60000000000002</v>
      </c>
      <c r="L82" s="231">
        <f>InpR!L$63</f>
        <v>291</v>
      </c>
      <c r="M82" s="231">
        <f>InpR!M$63</f>
        <v>293.5</v>
      </c>
      <c r="N82" s="231">
        <f>InpR!N$63</f>
        <v>314.3</v>
      </c>
      <c r="O82" s="231">
        <f>InpR!O$63</f>
        <v>358.3</v>
      </c>
      <c r="P82" s="231">
        <f>InpR!P$63</f>
        <v>384.43329075817348</v>
      </c>
      <c r="Q82" s="231">
        <f>InpR!Q$63</f>
        <v>398.03031781607592</v>
      </c>
      <c r="R82" s="231">
        <f>InpR!R$63</f>
        <v>0</v>
      </c>
    </row>
    <row r="83" spans="1:18" s="65" customFormat="1" x14ac:dyDescent="0.25">
      <c r="A83" s="50"/>
      <c r="B83" s="61"/>
      <c r="C83" s="116"/>
      <c r="D83" s="53"/>
      <c r="E83" s="231" t="str">
        <f>InpR!E$64</f>
        <v>RPI: December - index - actual (including forecast)</v>
      </c>
      <c r="F83" s="231"/>
      <c r="G83" s="231" t="str">
        <f>InpR!G$64</f>
        <v>index</v>
      </c>
      <c r="H83" s="231" t="str">
        <f>InpR!I$64</f>
        <v>ONS, RPI All Items Index: Jan 1987=100</v>
      </c>
      <c r="I83" s="231" t="e">
        <f>InpR!#REF!</f>
        <v>#REF!</v>
      </c>
      <c r="J83" s="231">
        <f>InpR!J$64</f>
        <v>0</v>
      </c>
      <c r="K83" s="231">
        <f>InpR!K$64</f>
        <v>285.60000000000002</v>
      </c>
      <c r="L83" s="231">
        <f>InpR!L$64</f>
        <v>291.89999999999998</v>
      </c>
      <c r="M83" s="231">
        <f>InpR!M$64</f>
        <v>295.39999999999998</v>
      </c>
      <c r="N83" s="231">
        <f>InpR!N$64</f>
        <v>317.7</v>
      </c>
      <c r="O83" s="231">
        <f>InpR!O$64</f>
        <v>360.4</v>
      </c>
      <c r="P83" s="231">
        <f>InpR!P$64</f>
        <v>383.31423781603013</v>
      </c>
      <c r="Q83" s="231">
        <f>InpR!Q$64</f>
        <v>396.33369113419769</v>
      </c>
      <c r="R83" s="231">
        <f>InpR!R$64</f>
        <v>0</v>
      </c>
    </row>
    <row r="84" spans="1:18" s="65" customFormat="1" x14ac:dyDescent="0.25">
      <c r="A84" s="50"/>
      <c r="B84" s="61"/>
      <c r="C84" s="116"/>
      <c r="D84" s="53"/>
      <c r="E84" s="231" t="str">
        <f>InpR!E$65</f>
        <v>RPI: January - index - actual (including forecast)</v>
      </c>
      <c r="F84" s="231"/>
      <c r="G84" s="231" t="str">
        <f>InpR!G$65</f>
        <v>index</v>
      </c>
      <c r="H84" s="231" t="str">
        <f>InpR!I$65</f>
        <v>ONS, RPI All Items Index: Jan 1987=100</v>
      </c>
      <c r="I84" s="231" t="e">
        <f>InpR!#REF!</f>
        <v>#REF!</v>
      </c>
      <c r="J84" s="231">
        <f>InpR!J$65</f>
        <v>0</v>
      </c>
      <c r="K84" s="231">
        <f>InpR!K$65</f>
        <v>283</v>
      </c>
      <c r="L84" s="231">
        <f>InpR!L$65</f>
        <v>290.60000000000002</v>
      </c>
      <c r="M84" s="231">
        <f>InpR!M$65</f>
        <v>294.60000000000002</v>
      </c>
      <c r="N84" s="231">
        <f>InpR!N$65</f>
        <v>317.7</v>
      </c>
      <c r="O84" s="231">
        <f>InpR!O$65</f>
        <v>360.3</v>
      </c>
      <c r="P84" s="231">
        <f>InpR!P$65</f>
        <v>382.34820220548676</v>
      </c>
      <c r="Q84" s="231">
        <f>InpR!Q$65</f>
        <v>394.69087796549377</v>
      </c>
      <c r="R84" s="231">
        <f>InpR!R$65</f>
        <v>0</v>
      </c>
    </row>
    <row r="85" spans="1:18" s="65" customFormat="1" x14ac:dyDescent="0.25">
      <c r="A85" s="50"/>
      <c r="B85" s="61"/>
      <c r="C85" s="116"/>
      <c r="D85" s="53"/>
      <c r="E85" s="231" t="str">
        <f>InpR!E$66</f>
        <v>RPI: February - index - actual (including forecast)</v>
      </c>
      <c r="F85" s="231"/>
      <c r="G85" s="231" t="str">
        <f>InpR!G$66</f>
        <v>index</v>
      </c>
      <c r="H85" s="231" t="str">
        <f>InpR!I$66</f>
        <v>ONS, RPI All Items Index: Jan 1987=100</v>
      </c>
      <c r="I85" s="231" t="e">
        <f>InpR!#REF!</f>
        <v>#REF!</v>
      </c>
      <c r="J85" s="231">
        <f>InpR!J$66</f>
        <v>0</v>
      </c>
      <c r="K85" s="231">
        <f>InpR!K$66</f>
        <v>285</v>
      </c>
      <c r="L85" s="231">
        <f>InpR!L$66</f>
        <v>292</v>
      </c>
      <c r="M85" s="231">
        <f>InpR!M$66</f>
        <v>296</v>
      </c>
      <c r="N85" s="231">
        <f>InpR!N$66</f>
        <v>320.2</v>
      </c>
      <c r="O85" s="231">
        <f>InpR!O$66</f>
        <v>364.5</v>
      </c>
      <c r="P85" s="231">
        <f>InpR!P$66</f>
        <v>385.93551822216239</v>
      </c>
      <c r="Q85" s="231">
        <f>InpR!Q$66</f>
        <v>397.74398941844549</v>
      </c>
      <c r="R85" s="231">
        <f>InpR!R$66</f>
        <v>0</v>
      </c>
    </row>
    <row r="86" spans="1:18" s="65" customFormat="1" x14ac:dyDescent="0.25">
      <c r="A86" s="50"/>
      <c r="B86" s="61"/>
      <c r="C86" s="116"/>
      <c r="D86" s="53"/>
      <c r="E86" s="231" t="str">
        <f>InpR!E$67</f>
        <v>RPI: March - index - actual (including forecast)</v>
      </c>
      <c r="F86" s="231"/>
      <c r="G86" s="231" t="str">
        <f>InpR!G$67</f>
        <v>index</v>
      </c>
      <c r="H86" s="231" t="str">
        <f>InpR!I$67</f>
        <v>ONS, RPI All Items Index: Jan 1987=100</v>
      </c>
      <c r="I86" s="231" t="e">
        <f>InpR!#REF!</f>
        <v>#REF!</v>
      </c>
      <c r="J86" s="231">
        <f>InpR!J$67</f>
        <v>0</v>
      </c>
      <c r="K86" s="231">
        <f>InpR!K$67</f>
        <v>285.10000000000002</v>
      </c>
      <c r="L86" s="231">
        <f>InpR!L$67</f>
        <v>292.60000000000002</v>
      </c>
      <c r="M86" s="231">
        <f>InpR!M$67</f>
        <v>296.89999999999998</v>
      </c>
      <c r="N86" s="231">
        <f>InpR!N$67</f>
        <v>323.5</v>
      </c>
      <c r="O86" s="231">
        <f>InpR!O$67</f>
        <v>367.2</v>
      </c>
      <c r="P86" s="231">
        <f>InpR!P$67</f>
        <v>387.91815879505106</v>
      </c>
      <c r="Q86" s="231">
        <f>InpR!Q$67</f>
        <v>399.13394602692233</v>
      </c>
      <c r="R86" s="231">
        <f>InpR!R$67</f>
        <v>0</v>
      </c>
    </row>
    <row r="87" spans="1:18" s="65" customFormat="1" x14ac:dyDescent="0.25">
      <c r="A87" s="49"/>
      <c r="B87" s="61"/>
      <c r="C87" s="116"/>
      <c r="D87" s="53"/>
      <c r="E87" s="93"/>
      <c r="F87" s="93"/>
      <c r="G87" s="93"/>
      <c r="H87" s="93"/>
      <c r="I87" s="93"/>
      <c r="J87" s="93"/>
      <c r="K87" s="93"/>
      <c r="L87" s="93"/>
      <c r="M87" s="93"/>
      <c r="N87" s="93"/>
      <c r="O87" s="93"/>
      <c r="P87" s="93"/>
      <c r="Q87" s="93"/>
      <c r="R87" s="93"/>
    </row>
    <row r="88" spans="1:18" s="65" customFormat="1" x14ac:dyDescent="0.25">
      <c r="A88" s="50"/>
      <c r="B88" s="61"/>
      <c r="C88" s="116"/>
      <c r="D88" s="55"/>
      <c r="E88" s="91" t="s">
        <v>248</v>
      </c>
      <c r="F88" s="91"/>
      <c r="G88" s="91" t="s">
        <v>188</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380.34525896912913</v>
      </c>
      <c r="Q88" s="91">
        <f t="shared" si="24"/>
        <v>394.93329659846751</v>
      </c>
      <c r="R88" s="91">
        <f t="shared" si="24"/>
        <v>0</v>
      </c>
    </row>
    <row r="89" spans="1:18" s="65" customFormat="1" x14ac:dyDescent="0.25">
      <c r="A89" s="50"/>
      <c r="B89" s="61"/>
      <c r="C89" s="116"/>
      <c r="D89" s="55"/>
      <c r="E89" s="91" t="s">
        <v>249</v>
      </c>
      <c r="F89" s="7"/>
      <c r="G89" s="91" t="s">
        <v>94</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8.2936247242810568E-2</v>
      </c>
      <c r="Q89" s="232">
        <f t="shared" si="25"/>
        <v>3.8354724517605687E-2</v>
      </c>
      <c r="R89" s="232">
        <f t="shared" si="25"/>
        <v>-1</v>
      </c>
    </row>
    <row r="90" spans="1:18" s="65" customFormat="1" x14ac:dyDescent="0.25">
      <c r="A90" s="50"/>
      <c r="B90" s="61"/>
      <c r="C90" s="116"/>
      <c r="D90" s="55"/>
      <c r="E90" s="91"/>
      <c r="F90" s="91"/>
      <c r="G90" s="91"/>
      <c r="H90" s="91"/>
      <c r="I90" s="91"/>
      <c r="J90" s="7"/>
      <c r="K90" s="7"/>
      <c r="L90" s="7"/>
      <c r="M90" s="7"/>
      <c r="N90" s="7"/>
      <c r="O90" s="7"/>
      <c r="P90" s="7"/>
      <c r="Q90" s="7"/>
      <c r="R90" s="7"/>
    </row>
    <row r="91" spans="1:18" s="65" customFormat="1" x14ac:dyDescent="0.25">
      <c r="A91" s="50"/>
      <c r="B91" s="61"/>
      <c r="C91" s="116"/>
      <c r="D91" s="55"/>
      <c r="E91" s="91" t="str">
        <f>E$86</f>
        <v>RPI: March - index - actual (including forecast)</v>
      </c>
      <c r="F91" s="91"/>
      <c r="G91" s="91" t="str">
        <f t="shared" ref="G91:R91" si="26">G$86</f>
        <v>index</v>
      </c>
      <c r="H91" s="91" t="str">
        <f t="shared" si="26"/>
        <v>ONS, RPI All Items Index: Jan 1987=100</v>
      </c>
      <c r="I91" s="91" t="e">
        <f t="shared" si="26"/>
        <v>#REF!</v>
      </c>
      <c r="J91" s="91">
        <f t="shared" si="26"/>
        <v>0</v>
      </c>
      <c r="K91" s="91">
        <f t="shared" si="26"/>
        <v>285.10000000000002</v>
      </c>
      <c r="L91" s="91">
        <f t="shared" si="26"/>
        <v>292.60000000000002</v>
      </c>
      <c r="M91" s="91">
        <f t="shared" si="26"/>
        <v>296.89999999999998</v>
      </c>
      <c r="N91" s="91">
        <f t="shared" si="26"/>
        <v>323.5</v>
      </c>
      <c r="O91" s="91">
        <f t="shared" si="26"/>
        <v>367.2</v>
      </c>
      <c r="P91" s="91">
        <f t="shared" si="26"/>
        <v>387.91815879505106</v>
      </c>
      <c r="Q91" s="91">
        <f t="shared" si="26"/>
        <v>399.13394602692233</v>
      </c>
      <c r="R91" s="91">
        <f t="shared" si="26"/>
        <v>0</v>
      </c>
    </row>
    <row r="92" spans="1:18" s="65" customFormat="1" x14ac:dyDescent="0.25">
      <c r="A92" s="5"/>
      <c r="B92" s="9"/>
      <c r="C92" s="117"/>
      <c r="D92" s="6"/>
      <c r="E92" s="168" t="str">
        <f>E$88</f>
        <v>RPI: Financial year average - index - actual (including forecast)</v>
      </c>
      <c r="F92" s="7"/>
      <c r="G92" s="91" t="str">
        <f>G$88</f>
        <v>index</v>
      </c>
      <c r="H92" s="91">
        <f t="shared" ref="H92:R92" si="27">H$88</f>
        <v>0</v>
      </c>
      <c r="I92" s="91">
        <f t="shared" si="27"/>
        <v>0</v>
      </c>
      <c r="J92" s="91">
        <f t="shared" si="27"/>
        <v>0</v>
      </c>
      <c r="K92" s="91">
        <f t="shared" si="27"/>
        <v>283.30833333333334</v>
      </c>
      <c r="L92" s="91">
        <f t="shared" si="27"/>
        <v>290.64166666666665</v>
      </c>
      <c r="M92" s="91">
        <f t="shared" si="27"/>
        <v>294.16666666666669</v>
      </c>
      <c r="N92" s="91">
        <f t="shared" si="27"/>
        <v>311.1583333333333</v>
      </c>
      <c r="O92" s="91">
        <f t="shared" si="27"/>
        <v>351.2166666666667</v>
      </c>
      <c r="P92" s="91">
        <f t="shared" si="27"/>
        <v>380.34525896912913</v>
      </c>
      <c r="Q92" s="91">
        <f t="shared" si="27"/>
        <v>394.93329659846751</v>
      </c>
      <c r="R92" s="91">
        <f t="shared" si="27"/>
        <v>0</v>
      </c>
    </row>
    <row r="93" spans="1:18" s="65" customFormat="1" x14ac:dyDescent="0.25">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5">
      <c r="A94" s="50"/>
      <c r="B94" s="61"/>
      <c r="C94" s="116"/>
      <c r="D94" s="55"/>
      <c r="E94" s="168" t="s">
        <v>250</v>
      </c>
      <c r="F94" s="7"/>
      <c r="G94" s="91" t="s">
        <v>94</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5">
      <c r="A95" s="50"/>
      <c r="B95" s="61"/>
      <c r="C95" s="116"/>
      <c r="D95" s="53"/>
      <c r="E95" s="93"/>
      <c r="F95" s="93"/>
      <c r="G95" s="93"/>
      <c r="H95" s="93"/>
      <c r="I95" s="93"/>
      <c r="J95" s="93"/>
      <c r="K95" s="93"/>
      <c r="L95" s="93"/>
      <c r="M95" s="93"/>
      <c r="N95" s="93"/>
      <c r="O95" s="93"/>
      <c r="P95" s="93"/>
      <c r="Q95" s="93"/>
      <c r="R95" s="93"/>
    </row>
    <row r="96" spans="1:18" s="65" customFormat="1" x14ac:dyDescent="0.25">
      <c r="A96" s="50"/>
      <c r="B96" s="61" t="s">
        <v>186</v>
      </c>
      <c r="C96" s="116"/>
      <c r="D96" s="53"/>
      <c r="E96" s="93"/>
      <c r="F96" s="93"/>
      <c r="G96" s="93"/>
      <c r="H96" s="93"/>
      <c r="I96" s="93"/>
      <c r="J96" s="93"/>
      <c r="K96" s="93"/>
      <c r="L96" s="93"/>
      <c r="M96" s="93"/>
      <c r="N96" s="93"/>
      <c r="O96" s="93"/>
      <c r="P96" s="93"/>
      <c r="Q96" s="93"/>
      <c r="R96" s="93"/>
    </row>
    <row r="97" spans="1:18" s="65" customFormat="1" x14ac:dyDescent="0.25">
      <c r="A97" s="50"/>
      <c r="B97" s="61"/>
      <c r="C97" s="116"/>
      <c r="D97" s="53"/>
      <c r="E97" s="231" t="str">
        <f>InpR!E$70</f>
        <v>CPI(H): April - index - actual (including forecast)</v>
      </c>
      <c r="F97" s="231"/>
      <c r="G97" s="231" t="str">
        <f>InpR!G$70</f>
        <v>index</v>
      </c>
      <c r="H97" s="231" t="str">
        <f>InpR!I$70</f>
        <v>ONS, CPIH INDEX 00: ALL ITEMS 2015=100</v>
      </c>
      <c r="I97" s="231" t="e">
        <f>InpR!#REF!</f>
        <v>#REF!</v>
      </c>
      <c r="J97" s="231">
        <f>InpR!J$70</f>
        <v>103.2</v>
      </c>
      <c r="K97" s="231">
        <f>InpR!K$70</f>
        <v>105.5</v>
      </c>
      <c r="L97" s="231">
        <f>InpR!L$70</f>
        <v>107.6</v>
      </c>
      <c r="M97" s="231">
        <f>InpR!M$70</f>
        <v>108.6</v>
      </c>
      <c r="N97" s="231">
        <f>InpR!N$70</f>
        <v>110.4</v>
      </c>
      <c r="O97" s="231">
        <f>InpR!O$70</f>
        <v>119</v>
      </c>
      <c r="P97" s="231">
        <f>InpR!P$70</f>
        <v>128.30000000000001</v>
      </c>
      <c r="Q97" s="231">
        <f>InpR!Q$70</f>
        <v>133.06420666666668</v>
      </c>
      <c r="R97" s="231">
        <f>InpR!R$70</f>
        <v>135.72549080000002</v>
      </c>
    </row>
    <row r="98" spans="1:18" s="65" customFormat="1" x14ac:dyDescent="0.25">
      <c r="A98" s="50"/>
      <c r="B98" s="61"/>
      <c r="C98" s="116"/>
      <c r="D98" s="53"/>
      <c r="E98" s="231" t="str">
        <f>InpR!E$71</f>
        <v>CPI(H): May - index - actual (including forecast)</v>
      </c>
      <c r="F98" s="231"/>
      <c r="G98" s="231" t="str">
        <f>InpR!G$71</f>
        <v>index</v>
      </c>
      <c r="H98" s="231" t="str">
        <f>InpR!I$71</f>
        <v>ONS, CPIH INDEX 00: ALL ITEMS 2015=100</v>
      </c>
      <c r="I98" s="231" t="e">
        <f>InpR!#REF!</f>
        <v>#REF!</v>
      </c>
      <c r="J98" s="231">
        <f>InpR!J$71</f>
        <v>103.5</v>
      </c>
      <c r="K98" s="231">
        <f>InpR!K$71</f>
        <v>105.9</v>
      </c>
      <c r="L98" s="231">
        <f>InpR!L$71</f>
        <v>107.9</v>
      </c>
      <c r="M98" s="231">
        <f>InpR!M$71</f>
        <v>108.6</v>
      </c>
      <c r="N98" s="231">
        <f>InpR!N$71</f>
        <v>111</v>
      </c>
      <c r="O98" s="231">
        <f>InpR!O$71</f>
        <v>119.7</v>
      </c>
      <c r="P98" s="231">
        <f>InpR!P$71</f>
        <v>129.1</v>
      </c>
      <c r="Q98" s="231">
        <f>InpR!Q$71</f>
        <v>133.49800666666667</v>
      </c>
      <c r="R98" s="231">
        <f>InpR!R$71</f>
        <v>136.16796680000002</v>
      </c>
    </row>
    <row r="99" spans="1:18" s="65" customFormat="1" x14ac:dyDescent="0.25">
      <c r="A99" s="50"/>
      <c r="B99" s="61"/>
      <c r="C99" s="116"/>
      <c r="D99" s="53"/>
      <c r="E99" s="231" t="str">
        <f>InpR!E$72</f>
        <v>CPI(H): June - index - actual (including forecast)</v>
      </c>
      <c r="F99" s="231"/>
      <c r="G99" s="231" t="str">
        <f>InpR!G$72</f>
        <v>index</v>
      </c>
      <c r="H99" s="231" t="str">
        <f>InpR!I$72</f>
        <v>ONS, CPIH INDEX 00: ALL ITEMS 2015=100</v>
      </c>
      <c r="I99" s="231" t="e">
        <f>InpR!#REF!</f>
        <v>#REF!</v>
      </c>
      <c r="J99" s="231">
        <f>InpR!J$72</f>
        <v>103.5</v>
      </c>
      <c r="K99" s="231">
        <f>InpR!K$72</f>
        <v>105.9</v>
      </c>
      <c r="L99" s="231">
        <f>InpR!L$72</f>
        <v>107.9</v>
      </c>
      <c r="M99" s="231">
        <f>InpR!M$72</f>
        <v>108.8</v>
      </c>
      <c r="N99" s="231">
        <f>InpR!N$72</f>
        <v>111.4</v>
      </c>
      <c r="O99" s="231">
        <f>InpR!O$72</f>
        <v>120.5</v>
      </c>
      <c r="P99" s="231">
        <f>InpR!P$72</f>
        <v>129.4</v>
      </c>
      <c r="Q99" s="231">
        <f>InpR!Q$72</f>
        <v>133.41139999999999</v>
      </c>
      <c r="R99" s="231">
        <f>InpR!R$72</f>
        <v>136.07962799999999</v>
      </c>
    </row>
    <row r="100" spans="1:18" s="65" customFormat="1" x14ac:dyDescent="0.25">
      <c r="A100" s="50"/>
      <c r="B100" s="61"/>
      <c r="C100" s="116"/>
      <c r="D100" s="53"/>
      <c r="E100" s="231" t="str">
        <f>InpR!E$73</f>
        <v>CPI(H): July - index - actual (including forecast)</v>
      </c>
      <c r="F100" s="231"/>
      <c r="G100" s="231" t="str">
        <f>InpR!G$73</f>
        <v>index</v>
      </c>
      <c r="H100" s="231" t="str">
        <f>InpR!I$73</f>
        <v>ONS, CPIH INDEX 00: ALL ITEMS 2015=100</v>
      </c>
      <c r="I100" s="231" t="e">
        <f>InpR!#REF!</f>
        <v>#REF!</v>
      </c>
      <c r="J100" s="231">
        <f>InpR!J$73</f>
        <v>103.5</v>
      </c>
      <c r="K100" s="231">
        <f>InpR!K$73</f>
        <v>105.9</v>
      </c>
      <c r="L100" s="231">
        <f>InpR!L$73</f>
        <v>108</v>
      </c>
      <c r="M100" s="231">
        <f>InpR!M$73</f>
        <v>109.2</v>
      </c>
      <c r="N100" s="231">
        <f>InpR!N$73</f>
        <v>111.4</v>
      </c>
      <c r="O100" s="231">
        <f>InpR!O$73</f>
        <v>121.2</v>
      </c>
      <c r="P100" s="231">
        <f>InpR!P$73</f>
        <v>129</v>
      </c>
      <c r="Q100" s="231">
        <f>InpR!Q$73</f>
        <v>132.8356</v>
      </c>
      <c r="R100" s="231">
        <f>InpR!R$73</f>
        <v>135.492312</v>
      </c>
    </row>
    <row r="101" spans="1:18" s="65" customFormat="1" x14ac:dyDescent="0.25">
      <c r="A101" s="50"/>
      <c r="B101" s="61"/>
      <c r="C101" s="116"/>
      <c r="D101" s="53"/>
      <c r="E101" s="231" t="str">
        <f>InpR!E$74</f>
        <v>CPI(H): August - index - actual (including forecast)</v>
      </c>
      <c r="F101" s="231"/>
      <c r="G101" s="231" t="str">
        <f>InpR!G$74</f>
        <v>index</v>
      </c>
      <c r="H101" s="231" t="str">
        <f>InpR!I$74</f>
        <v>ONS, CPIH INDEX 00: ALL ITEMS 2015=100</v>
      </c>
      <c r="I101" s="231" t="e">
        <f>InpR!#REF!</f>
        <v>#REF!</v>
      </c>
      <c r="J101" s="231">
        <f>InpR!J$74</f>
        <v>104</v>
      </c>
      <c r="K101" s="231">
        <f>InpR!K$74</f>
        <v>106.5</v>
      </c>
      <c r="L101" s="231">
        <f>InpR!L$74</f>
        <v>108.3</v>
      </c>
      <c r="M101" s="231">
        <f>InpR!M$74</f>
        <v>108.8</v>
      </c>
      <c r="N101" s="231">
        <f>InpR!N$74</f>
        <v>112.1</v>
      </c>
      <c r="O101" s="231">
        <f>InpR!O$74</f>
        <v>121.8</v>
      </c>
      <c r="P101" s="231">
        <f>InpR!P$74</f>
        <v>129.67437000000001</v>
      </c>
      <c r="Q101" s="231">
        <f>InpR!Q$74</f>
        <v>133.36576706600002</v>
      </c>
      <c r="R101" s="231">
        <f>InpR!R$74</f>
        <v>136.03308240732002</v>
      </c>
    </row>
    <row r="102" spans="1:18" s="65" customFormat="1" x14ac:dyDescent="0.25">
      <c r="A102" s="50"/>
      <c r="B102" s="61"/>
      <c r="C102" s="116"/>
      <c r="D102" s="53"/>
      <c r="E102" s="231" t="str">
        <f>InpR!E$75</f>
        <v>CPI(H): September - index - actual (including forecast)</v>
      </c>
      <c r="F102" s="231"/>
      <c r="G102" s="231" t="str">
        <f>InpR!G$75</f>
        <v>index</v>
      </c>
      <c r="H102" s="231" t="str">
        <f>InpR!I$75</f>
        <v>ONS, CPIH INDEX 00: ALL ITEMS 2015=100</v>
      </c>
      <c r="I102" s="231" t="e">
        <f>InpR!#REF!</f>
        <v>#REF!</v>
      </c>
      <c r="J102" s="231">
        <f>InpR!J$75</f>
        <v>104.3</v>
      </c>
      <c r="K102" s="231">
        <f>InpR!K$75</f>
        <v>106.6</v>
      </c>
      <c r="L102" s="231">
        <f>InpR!L$75</f>
        <v>108.4</v>
      </c>
      <c r="M102" s="231">
        <f>InpR!M$75</f>
        <v>109.2</v>
      </c>
      <c r="N102" s="231">
        <f>InpR!N$75</f>
        <v>112.4</v>
      </c>
      <c r="O102" s="231">
        <f>InpR!O$75</f>
        <v>122.3</v>
      </c>
      <c r="P102" s="231">
        <f>InpR!P$75</f>
        <v>130.28618999999998</v>
      </c>
      <c r="Q102" s="231">
        <f>InpR!Q$75</f>
        <v>133.82997436799999</v>
      </c>
      <c r="R102" s="231">
        <f>InpR!R$75</f>
        <v>136.50657385535999</v>
      </c>
    </row>
    <row r="103" spans="1:18" s="65" customFormat="1" x14ac:dyDescent="0.25">
      <c r="A103" s="50"/>
      <c r="B103" s="61"/>
      <c r="C103" s="116"/>
      <c r="D103" s="53"/>
      <c r="E103" s="231" t="str">
        <f>InpR!E$76</f>
        <v>CPI(H): October - index - actual (including forecast)</v>
      </c>
      <c r="F103" s="231"/>
      <c r="G103" s="231" t="str">
        <f>InpR!G$76</f>
        <v>index</v>
      </c>
      <c r="H103" s="231" t="str">
        <f>InpR!I$76</f>
        <v>ONS, CPIH INDEX 00: ALL ITEMS 2015=100</v>
      </c>
      <c r="I103" s="231" t="e">
        <f>InpR!#REF!</f>
        <v>#REF!</v>
      </c>
      <c r="J103" s="231">
        <f>InpR!J$76</f>
        <v>104.4</v>
      </c>
      <c r="K103" s="231">
        <f>InpR!K$76</f>
        <v>106.7</v>
      </c>
      <c r="L103" s="231">
        <f>InpR!L$76</f>
        <v>108.3</v>
      </c>
      <c r="M103" s="231">
        <f>InpR!M$76</f>
        <v>109.2</v>
      </c>
      <c r="N103" s="231">
        <f>InpR!N$76</f>
        <v>113.4</v>
      </c>
      <c r="O103" s="231">
        <f>InpR!O$76</f>
        <v>124.3</v>
      </c>
      <c r="P103" s="231">
        <f>InpR!P$76</f>
        <v>131.58812333333333</v>
      </c>
      <c r="Q103" s="231">
        <f>InpR!Q$76</f>
        <v>135.03573216466665</v>
      </c>
      <c r="R103" s="231">
        <f>InpR!R$76</f>
        <v>137.73644680795999</v>
      </c>
    </row>
    <row r="104" spans="1:18" s="65" customFormat="1" x14ac:dyDescent="0.25">
      <c r="A104" s="50"/>
      <c r="B104" s="61"/>
      <c r="C104" s="116"/>
      <c r="D104" s="53"/>
      <c r="E104" s="231" t="str">
        <f>InpR!E$77</f>
        <v>CPI(H): November - index - actual (including forecast)</v>
      </c>
      <c r="F104" s="231"/>
      <c r="G104" s="231" t="str">
        <f>InpR!G$77</f>
        <v>index</v>
      </c>
      <c r="H104" s="231" t="str">
        <f>InpR!I$77</f>
        <v>ONS, CPIH INDEX 00: ALL ITEMS 2015=100</v>
      </c>
      <c r="I104" s="231" t="e">
        <f>InpR!#REF!</f>
        <v>#REF!</v>
      </c>
      <c r="J104" s="231">
        <f>InpR!J$77</f>
        <v>104.7</v>
      </c>
      <c r="K104" s="231">
        <f>InpR!K$77</f>
        <v>106.9</v>
      </c>
      <c r="L104" s="231">
        <f>InpR!L$77</f>
        <v>108.5</v>
      </c>
      <c r="M104" s="231">
        <f>InpR!M$77</f>
        <v>109.1</v>
      </c>
      <c r="N104" s="231">
        <f>InpR!N$77</f>
        <v>114.1</v>
      </c>
      <c r="O104" s="231">
        <f>InpR!O$77</f>
        <v>124.8</v>
      </c>
      <c r="P104" s="231">
        <f>InpR!P$77</f>
        <v>131.28543999999999</v>
      </c>
      <c r="Q104" s="231">
        <f>InpR!Q$77</f>
        <v>134.59383308799997</v>
      </c>
      <c r="R104" s="231">
        <f>InpR!R$77</f>
        <v>137.28570974975997</v>
      </c>
    </row>
    <row r="105" spans="1:18" s="65" customFormat="1" x14ac:dyDescent="0.25">
      <c r="A105" s="50"/>
      <c r="B105" s="61"/>
      <c r="C105" s="116"/>
      <c r="D105" s="53"/>
      <c r="E105" s="231" t="str">
        <f>InpR!E$78</f>
        <v>CPI(H): December - index - actual (including forecast)</v>
      </c>
      <c r="F105" s="231"/>
      <c r="G105" s="231" t="str">
        <f>InpR!G$78</f>
        <v>index</v>
      </c>
      <c r="H105" s="231" t="str">
        <f>InpR!I$78</f>
        <v>ONS, CPIH INDEX 00: ALL ITEMS 2015=100</v>
      </c>
      <c r="I105" s="231" t="e">
        <f>InpR!#REF!</f>
        <v>#REF!</v>
      </c>
      <c r="J105" s="231">
        <f>InpR!J$78</f>
        <v>105</v>
      </c>
      <c r="K105" s="231">
        <f>InpR!K$78</f>
        <v>107.1</v>
      </c>
      <c r="L105" s="231">
        <f>InpR!L$78</f>
        <v>108.5</v>
      </c>
      <c r="M105" s="231">
        <f>InpR!M$78</f>
        <v>109.4</v>
      </c>
      <c r="N105" s="231">
        <f>InpR!N$78</f>
        <v>114.7</v>
      </c>
      <c r="O105" s="231">
        <f>InpR!O$78</f>
        <v>125.3</v>
      </c>
      <c r="P105" s="231">
        <f>InpR!P$78</f>
        <v>130.97608999999997</v>
      </c>
      <c r="Q105" s="231">
        <f>InpR!Q$78</f>
        <v>134.14571137799996</v>
      </c>
      <c r="R105" s="231">
        <f>InpR!R$78</f>
        <v>136.82862560555995</v>
      </c>
    </row>
    <row r="106" spans="1:18" s="65" customFormat="1" x14ac:dyDescent="0.25">
      <c r="A106" s="50"/>
      <c r="B106" s="61"/>
      <c r="C106" s="116"/>
      <c r="D106" s="53"/>
      <c r="E106" s="231" t="str">
        <f>InpR!E$79</f>
        <v>CPI(H): January - index - actual (including forecast)</v>
      </c>
      <c r="F106" s="231"/>
      <c r="G106" s="231" t="str">
        <f>InpR!G$79</f>
        <v>index</v>
      </c>
      <c r="H106" s="231" t="str">
        <f>InpR!I$79</f>
        <v>ONS, CPIH INDEX 00: ALL ITEMS 2015=100</v>
      </c>
      <c r="I106" s="231" t="e">
        <f>InpR!#REF!</f>
        <v>#REF!</v>
      </c>
      <c r="J106" s="231">
        <f>InpR!J$79</f>
        <v>104.5</v>
      </c>
      <c r="K106" s="231">
        <f>InpR!K$79</f>
        <v>106.4</v>
      </c>
      <c r="L106" s="231">
        <f>InpR!L$79</f>
        <v>108.3</v>
      </c>
      <c r="M106" s="231">
        <f>InpR!M$79</f>
        <v>109.3</v>
      </c>
      <c r="N106" s="231">
        <f>InpR!N$79</f>
        <v>114.6</v>
      </c>
      <c r="O106" s="231">
        <f>InpR!O$79</f>
        <v>124.8</v>
      </c>
      <c r="P106" s="231">
        <f>InpR!P$79</f>
        <v>130.24128000000002</v>
      </c>
      <c r="Q106" s="231">
        <f>InpR!Q$79</f>
        <v>133.23682944000001</v>
      </c>
      <c r="R106" s="231">
        <f>InpR!R$79</f>
        <v>135.9015660288</v>
      </c>
    </row>
    <row r="107" spans="1:18" s="65" customFormat="1" x14ac:dyDescent="0.25">
      <c r="A107" s="50"/>
      <c r="B107" s="61"/>
      <c r="C107" s="116"/>
      <c r="D107" s="53"/>
      <c r="E107" s="231" t="str">
        <f>InpR!E$80</f>
        <v>CPI(H): February - index - actual (including forecast)</v>
      </c>
      <c r="F107" s="231"/>
      <c r="G107" s="231" t="str">
        <f>InpR!G$80</f>
        <v>index</v>
      </c>
      <c r="H107" s="231" t="str">
        <f>InpR!I$80</f>
        <v>ONS, CPIH INDEX 00: ALL ITEMS 2015=100</v>
      </c>
      <c r="I107" s="231" t="e">
        <f>InpR!#REF!</f>
        <v>#REF!</v>
      </c>
      <c r="J107" s="231">
        <f>InpR!J$80</f>
        <v>104.9</v>
      </c>
      <c r="K107" s="231">
        <f>InpR!K$80</f>
        <v>106.8</v>
      </c>
      <c r="L107" s="231">
        <f>InpR!L$80</f>
        <v>108.6</v>
      </c>
      <c r="M107" s="231">
        <f>InpR!M$80</f>
        <v>109.4</v>
      </c>
      <c r="N107" s="231">
        <f>InpR!N$80</f>
        <v>115.4</v>
      </c>
      <c r="O107" s="231">
        <f>InpR!O$80</f>
        <v>126</v>
      </c>
      <c r="P107" s="231">
        <f>InpR!P$80</f>
        <v>131.27940000000001</v>
      </c>
      <c r="Q107" s="231">
        <f>InpR!Q$80</f>
        <v>134.14129092000002</v>
      </c>
      <c r="R107" s="231">
        <f>InpR!R$80</f>
        <v>136.82411673840002</v>
      </c>
    </row>
    <row r="108" spans="1:18" s="65" customFormat="1" x14ac:dyDescent="0.25">
      <c r="A108" s="50"/>
      <c r="B108" s="61"/>
      <c r="C108" s="116"/>
      <c r="D108" s="53"/>
      <c r="E108" s="231" t="str">
        <f>InpR!E$81</f>
        <v>CPI(H): March - index - actual (including forecast)</v>
      </c>
      <c r="F108" s="231"/>
      <c r="G108" s="231" t="str">
        <f>InpR!G$81</f>
        <v>index</v>
      </c>
      <c r="H108" s="231" t="str">
        <f>InpR!I$81</f>
        <v>ONS, CPIH INDEX 00: ALL ITEMS 2015=100</v>
      </c>
      <c r="I108" s="231" t="e">
        <f>InpR!#REF!</f>
        <v>#REF!</v>
      </c>
      <c r="J108" s="231">
        <f>InpR!J$81</f>
        <v>105.1</v>
      </c>
      <c r="K108" s="231">
        <f>InpR!K$81</f>
        <v>107</v>
      </c>
      <c r="L108" s="231">
        <f>InpR!L$81</f>
        <v>108.6</v>
      </c>
      <c r="M108" s="231">
        <f>InpR!M$81</f>
        <v>109.7</v>
      </c>
      <c r="N108" s="231">
        <f>InpR!N$81</f>
        <v>116.5</v>
      </c>
      <c r="O108" s="231">
        <f>InpR!O$81</f>
        <v>126.8</v>
      </c>
      <c r="P108" s="231">
        <f>InpR!P$81</f>
        <v>131.89735999999999</v>
      </c>
      <c r="Q108" s="231">
        <f>InpR!Q$81</f>
        <v>134.61444561599998</v>
      </c>
      <c r="R108" s="231">
        <f>InpR!R$81</f>
        <v>137.30673452831999</v>
      </c>
    </row>
    <row r="109" spans="1:18" s="65" customFormat="1" x14ac:dyDescent="0.25">
      <c r="A109" s="48"/>
      <c r="B109" s="59"/>
      <c r="C109" s="108"/>
      <c r="D109" s="53"/>
      <c r="E109" s="93"/>
      <c r="G109" s="37"/>
    </row>
    <row r="110" spans="1:18" s="65" customFormat="1" x14ac:dyDescent="0.25">
      <c r="A110" s="50"/>
      <c r="B110" s="61"/>
      <c r="C110" s="116"/>
      <c r="D110" s="55"/>
      <c r="E110" s="91" t="s">
        <v>251</v>
      </c>
      <c r="F110" s="91"/>
      <c r="G110" s="91" t="s">
        <v>188</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130.25235444444442</v>
      </c>
      <c r="Q110" s="230">
        <f t="shared" si="35"/>
        <v>133.81439978116666</v>
      </c>
      <c r="R110" s="230">
        <f t="shared" si="35"/>
        <v>136.49068777679</v>
      </c>
    </row>
    <row r="111" spans="1:18" s="65" customFormat="1" x14ac:dyDescent="0.25">
      <c r="A111" s="50"/>
      <c r="B111" s="61"/>
      <c r="C111" s="116"/>
      <c r="D111" s="55"/>
      <c r="E111" s="91" t="s">
        <v>252</v>
      </c>
      <c r="F111" s="91"/>
      <c r="G111" s="91" t="s">
        <v>94</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1.2498226877765339</v>
      </c>
      <c r="Q111" s="232">
        <f t="shared" si="36"/>
        <v>1.2840019169790502</v>
      </c>
      <c r="R111" s="232">
        <f t="shared" si="36"/>
        <v>1.3096819553186312</v>
      </c>
    </row>
    <row r="112" spans="1:18" s="65" customFormat="1" x14ac:dyDescent="0.25">
      <c r="A112" s="50"/>
      <c r="B112" s="61"/>
      <c r="C112" s="116"/>
      <c r="D112" s="55"/>
      <c r="E112" s="91" t="s">
        <v>253</v>
      </c>
      <c r="F112" s="7"/>
      <c r="G112" s="91" t="s">
        <v>94</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5.8603625691387329E-2</v>
      </c>
      <c r="Q112" s="232">
        <f t="shared" si="37"/>
        <v>2.7347262565157848E-2</v>
      </c>
      <c r="R112" s="232">
        <f t="shared" si="37"/>
        <v>2.0000000000000018E-2</v>
      </c>
    </row>
    <row r="113" spans="1:18" s="65" customFormat="1" x14ac:dyDescent="0.25">
      <c r="A113" s="50"/>
      <c r="B113" s="61"/>
      <c r="C113" s="116"/>
      <c r="D113" s="55"/>
      <c r="E113" s="7"/>
      <c r="F113" s="7"/>
      <c r="G113" s="7"/>
      <c r="H113" s="7"/>
      <c r="I113" s="7"/>
      <c r="J113" s="7"/>
      <c r="K113" s="7"/>
      <c r="L113" s="7"/>
      <c r="M113" s="7"/>
      <c r="N113" s="7"/>
      <c r="O113" s="7"/>
      <c r="P113" s="7"/>
      <c r="Q113" s="7"/>
      <c r="R113" s="7"/>
    </row>
    <row r="114" spans="1:18" s="65" customFormat="1" x14ac:dyDescent="0.25">
      <c r="A114" s="50"/>
      <c r="B114" s="61"/>
      <c r="C114" s="116"/>
      <c r="D114" s="55"/>
      <c r="E114" s="91" t="str">
        <f>E$108</f>
        <v>CPI(H): March - index - actual (including forecast)</v>
      </c>
      <c r="F114" s="91"/>
      <c r="G114" s="91" t="str">
        <f t="shared" ref="G114:H114" si="38">G$108</f>
        <v>index</v>
      </c>
      <c r="H114" s="91" t="str">
        <f t="shared" si="38"/>
        <v>ONS, CPIH INDEX 00: ALL ITEMS 2015=100</v>
      </c>
      <c r="I114" s="91"/>
      <c r="J114" s="91">
        <f t="shared" ref="J114:R114" si="39">J$108</f>
        <v>105.1</v>
      </c>
      <c r="K114" s="91">
        <f t="shared" si="39"/>
        <v>107</v>
      </c>
      <c r="L114" s="91">
        <f t="shared" si="39"/>
        <v>108.6</v>
      </c>
      <c r="M114" s="91">
        <f t="shared" si="39"/>
        <v>109.7</v>
      </c>
      <c r="N114" s="91">
        <f t="shared" si="39"/>
        <v>116.5</v>
      </c>
      <c r="O114" s="91">
        <f t="shared" si="39"/>
        <v>126.8</v>
      </c>
      <c r="P114" s="91">
        <f t="shared" si="39"/>
        <v>131.89735999999999</v>
      </c>
      <c r="Q114" s="91">
        <f t="shared" si="39"/>
        <v>134.61444561599998</v>
      </c>
      <c r="R114" s="91">
        <f t="shared" si="39"/>
        <v>137.30673452831999</v>
      </c>
    </row>
    <row r="115" spans="1:18" s="65" customFormat="1" x14ac:dyDescent="0.25">
      <c r="A115" s="50"/>
      <c r="B115" s="61"/>
      <c r="C115" s="116"/>
      <c r="D115" s="55"/>
      <c r="E115" s="91" t="str">
        <f>E$110</f>
        <v>CPI(H): Financial year average - index - actual (including forecast)</v>
      </c>
      <c r="F115" s="91"/>
      <c r="G115" s="91" t="str">
        <f t="shared" ref="G115:H115" si="40">G$110</f>
        <v>index</v>
      </c>
      <c r="H115" s="91">
        <f t="shared" si="40"/>
        <v>0</v>
      </c>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130.25235444444442</v>
      </c>
      <c r="Q115" s="91">
        <f t="shared" si="41"/>
        <v>133.81439978116666</v>
      </c>
      <c r="R115" s="91">
        <f t="shared" si="41"/>
        <v>136.49068777679</v>
      </c>
    </row>
    <row r="116" spans="1:18" s="65" customFormat="1" x14ac:dyDescent="0.25">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5">
      <c r="A117" s="50"/>
      <c r="B117" s="61"/>
      <c r="C117" s="116"/>
      <c r="D117" s="55"/>
      <c r="E117" s="91" t="s">
        <v>254</v>
      </c>
      <c r="F117" s="7"/>
      <c r="G117" s="91" t="s">
        <v>94</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5">
      <c r="A118" s="50"/>
      <c r="B118" s="61"/>
      <c r="C118" s="116"/>
      <c r="D118" s="55"/>
      <c r="E118" s="7"/>
      <c r="F118" s="7"/>
      <c r="G118" s="7"/>
      <c r="H118" s="7"/>
      <c r="I118" s="7"/>
      <c r="J118" s="7"/>
      <c r="K118" s="7"/>
      <c r="L118" s="7"/>
      <c r="M118" s="7"/>
      <c r="N118" s="7"/>
      <c r="O118" s="7"/>
      <c r="P118" s="7"/>
      <c r="Q118" s="7"/>
      <c r="R118" s="7"/>
    </row>
    <row r="119" spans="1:18" s="65" customFormat="1" x14ac:dyDescent="0.25">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5">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5">
      <c r="A121" s="50"/>
      <c r="B121" s="61"/>
      <c r="C121" s="116"/>
      <c r="D121" s="55"/>
      <c r="E121" s="168" t="s">
        <v>255</v>
      </c>
      <c r="F121" s="7"/>
      <c r="G121" s="91" t="s">
        <v>94</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5">
      <c r="A122" s="50"/>
      <c r="B122" s="61"/>
      <c r="C122" s="116"/>
      <c r="D122" s="55"/>
      <c r="E122" s="7"/>
      <c r="F122" s="7"/>
      <c r="G122" s="7"/>
      <c r="H122" s="7"/>
      <c r="I122" s="7"/>
      <c r="J122" s="234"/>
      <c r="K122" s="234"/>
      <c r="L122" s="234"/>
      <c r="M122" s="234"/>
      <c r="N122" s="234"/>
      <c r="O122" s="234"/>
      <c r="P122" s="234"/>
      <c r="Q122" s="234"/>
      <c r="R122" s="234"/>
    </row>
    <row r="123" spans="1:18" s="65" customFormat="1" x14ac:dyDescent="0.25">
      <c r="A123" s="50"/>
      <c r="B123" s="61" t="s">
        <v>244</v>
      </c>
      <c r="C123" s="116"/>
      <c r="D123" s="55"/>
      <c r="E123" s="7"/>
      <c r="F123" s="7"/>
      <c r="G123" s="7"/>
      <c r="H123" s="7"/>
      <c r="I123" s="7"/>
      <c r="J123" s="234"/>
      <c r="K123" s="234"/>
      <c r="L123" s="234"/>
      <c r="M123" s="234"/>
      <c r="N123" s="234"/>
      <c r="O123" s="234"/>
      <c r="P123" s="234"/>
      <c r="Q123" s="234"/>
      <c r="R123" s="234"/>
    </row>
    <row r="124" spans="1:18" s="65" customFormat="1" x14ac:dyDescent="0.25">
      <c r="A124" s="50"/>
      <c r="B124" s="61"/>
      <c r="C124" s="116"/>
      <c r="D124" s="55"/>
      <c r="E124" s="168" t="str">
        <f>E$121</f>
        <v>Wedge between RPI and CPIH 2020-21 - actual (including forecast)</v>
      </c>
      <c r="F124" s="168"/>
      <c r="G124" s="168" t="str">
        <f t="shared" ref="G124:R124" si="52">G$121</f>
        <v>%</v>
      </c>
      <c r="H124" s="168">
        <f t="shared" si="52"/>
        <v>0</v>
      </c>
      <c r="I124" s="168">
        <f t="shared" si="52"/>
        <v>0</v>
      </c>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5">
      <c r="A125" s="50"/>
      <c r="B125" s="61"/>
      <c r="C125" s="116"/>
      <c r="D125" s="55"/>
      <c r="E125" s="168" t="str">
        <f>E$112</f>
        <v>CPI(H): Fin year average - percentage increase - actual (including forecast)</v>
      </c>
      <c r="F125" s="168"/>
      <c r="G125" s="168" t="str">
        <f t="shared" ref="G125:R125" si="53">G$112</f>
        <v>%</v>
      </c>
      <c r="H125" s="168">
        <f t="shared" si="53"/>
        <v>0</v>
      </c>
      <c r="I125" s="168">
        <f t="shared" si="53"/>
        <v>0</v>
      </c>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5.8603625691387329E-2</v>
      </c>
      <c r="Q125" s="232">
        <f t="shared" si="53"/>
        <v>2.7347262565157848E-2</v>
      </c>
      <c r="R125" s="232">
        <f t="shared" si="53"/>
        <v>2.0000000000000018E-2</v>
      </c>
    </row>
    <row r="126" spans="1:18" s="65" customFormat="1" x14ac:dyDescent="0.25">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5">
      <c r="A127" s="50"/>
      <c r="B127" s="61"/>
      <c r="C127" s="116"/>
      <c r="D127" s="55"/>
      <c r="E127" s="168" t="s">
        <v>256</v>
      </c>
      <c r="F127" s="168"/>
      <c r="G127" s="168" t="s">
        <v>94</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5">
      <c r="A128" s="50"/>
      <c r="B128" s="61"/>
      <c r="C128" s="116"/>
      <c r="D128" s="55"/>
      <c r="E128" s="7"/>
      <c r="F128" s="7"/>
      <c r="G128" s="7"/>
      <c r="H128" s="7"/>
      <c r="I128" s="7"/>
      <c r="J128" s="234"/>
      <c r="K128" s="234"/>
      <c r="L128" s="234"/>
      <c r="M128" s="234"/>
      <c r="N128" s="234"/>
      <c r="O128" s="234"/>
      <c r="P128" s="234"/>
      <c r="Q128" s="234"/>
      <c r="R128" s="234"/>
    </row>
    <row r="129" spans="1:18" s="65" customFormat="1" x14ac:dyDescent="0.25">
      <c r="A129" s="50"/>
      <c r="B129" s="61"/>
      <c r="C129" s="116"/>
      <c r="D129" s="55"/>
      <c r="E129" s="168" t="str">
        <f>E127</f>
        <v>CPI(H) + RPI wedge 2020-21 percentage movement - actual (including forecast)</v>
      </c>
      <c r="F129" s="168"/>
      <c r="G129" s="168" t="str">
        <f t="shared" ref="G129:R129" si="55">G127</f>
        <v>%</v>
      </c>
      <c r="H129" s="168">
        <f t="shared" si="55"/>
        <v>0</v>
      </c>
      <c r="I129" s="168">
        <f t="shared" si="55"/>
        <v>0</v>
      </c>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5">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8.2936247242810568E-2</v>
      </c>
      <c r="Q130" s="235">
        <f t="shared" si="56"/>
        <v>3.8354724517605687E-2</v>
      </c>
      <c r="R130" s="235">
        <f t="shared" si="56"/>
        <v>-1</v>
      </c>
    </row>
    <row r="131" spans="1:18" s="65" customFormat="1" x14ac:dyDescent="0.25">
      <c r="A131" s="50"/>
      <c r="B131" s="61"/>
      <c r="C131" s="116"/>
      <c r="D131" s="55"/>
      <c r="E131" s="168" t="s">
        <v>257</v>
      </c>
      <c r="F131" s="168"/>
      <c r="G131" s="168" t="s">
        <v>94</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8.2936247242810568E-2</v>
      </c>
      <c r="Q131" s="236">
        <f t="shared" si="57"/>
        <v>3.8354724517605687E-2</v>
      </c>
      <c r="R131" s="236">
        <f t="shared" si="57"/>
        <v>-1</v>
      </c>
    </row>
    <row r="132" spans="1:18" s="65" customFormat="1" x14ac:dyDescent="0.25">
      <c r="A132" s="50"/>
      <c r="B132" s="61"/>
      <c r="C132" s="116"/>
      <c r="D132" s="55"/>
      <c r="E132" s="7"/>
      <c r="F132" s="7"/>
      <c r="G132" s="7"/>
      <c r="H132" s="7"/>
      <c r="I132" s="7"/>
      <c r="J132" s="234"/>
      <c r="K132" s="234"/>
      <c r="L132" s="234"/>
      <c r="M132" s="234"/>
      <c r="N132" s="234"/>
      <c r="O132" s="234"/>
      <c r="P132" s="234"/>
      <c r="Q132" s="234"/>
      <c r="R132" s="234"/>
    </row>
    <row r="133" spans="1:18" s="65" customFormat="1" x14ac:dyDescent="0.25">
      <c r="A133" s="50"/>
      <c r="B133" s="61"/>
      <c r="C133" s="116"/>
      <c r="D133" s="55"/>
      <c r="E133" s="168" t="str">
        <f>E131</f>
        <v>RPI: Fin year average - percentage increase - actual (including forecast) active</v>
      </c>
      <c r="F133" s="168"/>
      <c r="G133" s="168" t="str">
        <f t="shared" ref="G133:R133" si="58">G131</f>
        <v>%</v>
      </c>
      <c r="H133" s="168">
        <f t="shared" si="58"/>
        <v>0</v>
      </c>
      <c r="I133" s="168">
        <f t="shared" si="58"/>
        <v>0</v>
      </c>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8.2936247242810568E-2</v>
      </c>
      <c r="Q133" s="235">
        <f t="shared" si="58"/>
        <v>3.8354724517605687E-2</v>
      </c>
      <c r="R133" s="235">
        <f t="shared" si="58"/>
        <v>-1</v>
      </c>
    </row>
    <row r="134" spans="1:18" s="65" customFormat="1" x14ac:dyDescent="0.25">
      <c r="A134" s="50"/>
      <c r="B134" s="61"/>
      <c r="C134" s="116"/>
      <c r="D134" s="55"/>
      <c r="E134" s="168" t="str">
        <f>E112</f>
        <v>CPI(H): Fin year average - percentage increase - actual (including forecast)</v>
      </c>
      <c r="F134" s="168"/>
      <c r="G134" s="168" t="str">
        <f t="shared" ref="G134:R134" si="59">G112</f>
        <v>%</v>
      </c>
      <c r="H134" s="168">
        <f t="shared" si="59"/>
        <v>0</v>
      </c>
      <c r="I134" s="168">
        <f t="shared" si="59"/>
        <v>0</v>
      </c>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5.8603625691387329E-2</v>
      </c>
      <c r="Q134" s="235">
        <f t="shared" si="59"/>
        <v>2.7347262565157848E-2</v>
      </c>
      <c r="R134" s="235">
        <f t="shared" si="59"/>
        <v>2.0000000000000018E-2</v>
      </c>
    </row>
    <row r="135" spans="1:18" s="65" customFormat="1" x14ac:dyDescent="0.25">
      <c r="A135" s="50"/>
      <c r="B135" s="61"/>
      <c r="C135" s="116"/>
      <c r="D135" s="55"/>
      <c r="E135" s="237" t="s">
        <v>258</v>
      </c>
      <c r="F135" s="237"/>
      <c r="G135" s="237" t="s">
        <v>94</v>
      </c>
      <c r="H135" s="237"/>
      <c r="I135" s="237">
        <f>I$167</f>
        <v>0</v>
      </c>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2.4332621551423239E-2</v>
      </c>
      <c r="Q135" s="238">
        <f t="shared" si="60"/>
        <v>1.1007461952447839E-2</v>
      </c>
      <c r="R135" s="238">
        <f t="shared" si="60"/>
        <v>-1.02</v>
      </c>
    </row>
    <row r="136" spans="1:18" s="65" customFormat="1" x14ac:dyDescent="0.25">
      <c r="A136" s="48"/>
      <c r="B136" s="59"/>
      <c r="C136" s="108"/>
      <c r="D136" s="53"/>
      <c r="E136" s="93"/>
      <c r="G136" s="37"/>
      <c r="K136" s="239"/>
      <c r="L136" s="239"/>
      <c r="M136" s="239"/>
      <c r="N136" s="239"/>
      <c r="O136" s="239"/>
      <c r="P136" s="239"/>
      <c r="Q136" s="239"/>
      <c r="R136" s="239"/>
    </row>
    <row r="137" spans="1:18" x14ac:dyDescent="0.25">
      <c r="A137" s="49"/>
      <c r="D137" s="57"/>
      <c r="E137" s="92"/>
    </row>
    <row r="138" spans="1:18" x14ac:dyDescent="0.25">
      <c r="A138" s="10" t="s">
        <v>62</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9" scale="27"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outlinePr summaryBelow="0" summaryRight="0"/>
    <pageSetUpPr fitToPage="1"/>
  </sheetPr>
  <dimension ref="A1:XFC223"/>
  <sheetViews>
    <sheetView zoomScaleNormal="100" workbookViewId="0">
      <pane xSplit="9" ySplit="6" topLeftCell="J37" activePane="bottomRight" state="frozen"/>
      <selection pane="topRight"/>
      <selection pane="bottomLeft"/>
      <selection pane="bottomRight" activeCell="J31" sqref="J31"/>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374</v>
      </c>
      <c r="B8" s="286"/>
      <c r="C8" s="287"/>
      <c r="D8" s="287"/>
      <c r="E8" s="287"/>
      <c r="F8" s="287"/>
      <c r="G8" s="287"/>
      <c r="H8" s="287"/>
      <c r="I8" s="287"/>
      <c r="J8" s="287"/>
      <c r="K8" s="287"/>
      <c r="L8" s="287"/>
      <c r="M8" s="287"/>
      <c r="N8" s="287"/>
      <c r="O8" s="287"/>
      <c r="P8" s="287"/>
      <c r="Q8" s="287"/>
      <c r="R8" s="287"/>
    </row>
    <row r="10" spans="1:26" x14ac:dyDescent="0.25">
      <c r="C10" s="110" t="s">
        <v>259</v>
      </c>
    </row>
    <row r="12" spans="1:26" x14ac:dyDescent="0.25">
      <c r="B12" s="61" t="s">
        <v>132</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135</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7.102396891658155</v>
      </c>
      <c r="N22" s="241">
        <f t="shared" si="3"/>
        <v>6.3269988537082913</v>
      </c>
      <c r="O22" s="241">
        <f t="shared" si="3"/>
        <v>5.6447154822348864</v>
      </c>
      <c r="P22" s="241">
        <f t="shared" si="3"/>
        <v>4.9670072018928204</v>
      </c>
      <c r="Q22" s="241">
        <f t="shared" si="3"/>
        <v>4.2787366646006255</v>
      </c>
      <c r="R22" s="241">
        <f t="shared" si="3"/>
        <v>3.6473824272560189</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136</v>
      </c>
      <c r="G24" s="91" t="s">
        <v>88</v>
      </c>
      <c r="J24" s="184">
        <f>J22*J23</f>
        <v>0</v>
      </c>
      <c r="K24" s="184">
        <f t="shared" ref="K24:R24" si="5">K22*K23</f>
        <v>0</v>
      </c>
      <c r="L24" s="184">
        <f t="shared" si="5"/>
        <v>0</v>
      </c>
      <c r="M24" s="184">
        <f>M22*M23</f>
        <v>0.17229059376419745</v>
      </c>
      <c r="N24" s="184">
        <f t="shared" si="5"/>
        <v>0.1872010193176849</v>
      </c>
      <c r="O24" s="184">
        <f t="shared" si="5"/>
        <v>0.17782932870588333</v>
      </c>
      <c r="P24" s="184">
        <f t="shared" si="5"/>
        <v>0.15894423046057371</v>
      </c>
      <c r="Q24" s="184">
        <f t="shared" si="5"/>
        <v>0.13691957326721918</v>
      </c>
      <c r="R24" s="184">
        <f t="shared" si="5"/>
        <v>0.10942147281767986</v>
      </c>
      <c r="S24" s="92"/>
      <c r="T24" s="92"/>
      <c r="U24" s="92"/>
      <c r="V24" s="92"/>
      <c r="W24" s="92"/>
      <c r="X24" s="92"/>
      <c r="Y24" s="92"/>
      <c r="Z24" s="92"/>
    </row>
    <row r="26" spans="1:16383" s="205" customFormat="1" x14ac:dyDescent="0.25">
      <c r="A26" s="201"/>
      <c r="B26" s="202"/>
      <c r="C26" s="203"/>
      <c r="D26" s="204"/>
      <c r="E26" s="37" t="str">
        <f xml:space="preserve"> InpR!E$94</f>
        <v>Run-off rate - CPI(H) + RPI wedge - active - WR</v>
      </c>
      <c r="F26" s="205">
        <f xml:space="preserve"> InpR!F$94</f>
        <v>0</v>
      </c>
      <c r="G26" s="223" t="str">
        <f xml:space="preserve"> InpR!G$94</f>
        <v>%</v>
      </c>
      <c r="H26" s="205" t="str">
        <f xml:space="preserve"> InpR!I$94</f>
        <v>PR19 Financial model, 'F_OutputsMaster' sheet row 953, PR19FM2090POST</v>
      </c>
      <c r="I26" s="205" t="e">
        <f xml:space="preserve"> InpR!#REF!</f>
        <v>#REF!</v>
      </c>
      <c r="J26" s="205">
        <f xml:space="preserve"> InpR!J$94</f>
        <v>0</v>
      </c>
      <c r="K26" s="205">
        <f xml:space="preserve"> InpR!K$94</f>
        <v>0</v>
      </c>
      <c r="L26" s="205">
        <f xml:space="preserve"> InpR!L$94</f>
        <v>0</v>
      </c>
      <c r="M26" s="205">
        <f xml:space="preserve"> InpR!M$94</f>
        <v>0.130272074726663</v>
      </c>
      <c r="N26" s="205">
        <f xml:space="preserve"> InpR!N$94</f>
        <v>0.13347523989729801</v>
      </c>
      <c r="O26" s="205">
        <f xml:space="preserve"> InpR!O$94</f>
        <v>0.14693534130306099</v>
      </c>
      <c r="P26" s="205">
        <f xml:space="preserve"> InpR!P$94</f>
        <v>0.16527951521456397</v>
      </c>
      <c r="Q26" s="205">
        <f xml:space="preserve"> InpR!Q$94</f>
        <v>0.17398859178014198</v>
      </c>
      <c r="R26" s="205">
        <f xml:space="preserve"> InpR!R$94</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7.102396891658155</v>
      </c>
      <c r="N27" s="241">
        <f t="shared" si="6"/>
        <v>6.3269988537082913</v>
      </c>
      <c r="O27" s="241">
        <f t="shared" si="6"/>
        <v>5.6447154822348864</v>
      </c>
      <c r="P27" s="241">
        <f t="shared" si="6"/>
        <v>4.9670072018928204</v>
      </c>
      <c r="Q27" s="241">
        <f t="shared" si="6"/>
        <v>4.2787366646006255</v>
      </c>
      <c r="R27" s="241">
        <f t="shared" si="6"/>
        <v>3.6473824272560189</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0.17229059376419745</v>
      </c>
      <c r="N28" s="184">
        <f t="shared" si="7"/>
        <v>0.1872010193176849</v>
      </c>
      <c r="O28" s="184">
        <f t="shared" si="7"/>
        <v>0.17782932870588333</v>
      </c>
      <c r="P28" s="184">
        <f t="shared" si="7"/>
        <v>0.15894423046057371</v>
      </c>
      <c r="Q28" s="184">
        <f t="shared" si="7"/>
        <v>0.13691957326721918</v>
      </c>
      <c r="R28" s="184">
        <f t="shared" si="7"/>
        <v>0.10942147281767986</v>
      </c>
    </row>
    <row r="29" spans="1:16383" x14ac:dyDescent="0.25">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0.94768863171406081</v>
      </c>
      <c r="N29" s="184">
        <f t="shared" si="8"/>
        <v>0.86948439079109041</v>
      </c>
      <c r="O29" s="184">
        <f t="shared" si="8"/>
        <v>0.85553760904794862</v>
      </c>
      <c r="P29" s="184">
        <f t="shared" si="8"/>
        <v>0.84721476775276883</v>
      </c>
      <c r="Q29" s="184">
        <f t="shared" si="8"/>
        <v>0.76827381061182598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InpR!$E$87</f>
        <v>RCV - CPI(H) + RPI wedge initial balance - nominal - WR</v>
      </c>
      <c r="F31" s="250">
        <f>InpR!$F$87</f>
        <v>7.102396891658155</v>
      </c>
      <c r="G31" s="200" t="str">
        <f>InpR!$G$87</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138</v>
      </c>
      <c r="G34" s="92" t="s">
        <v>88</v>
      </c>
      <c r="J34" s="242">
        <f t="shared" ref="J34:R34" si="9" xml:space="preserve"> I37</f>
        <v>0</v>
      </c>
      <c r="K34" s="242">
        <f t="shared" si="9"/>
        <v>0</v>
      </c>
      <c r="L34" s="242">
        <f t="shared" si="9"/>
        <v>0</v>
      </c>
      <c r="M34" s="242">
        <f t="shared" si="9"/>
        <v>7.102396891658155</v>
      </c>
      <c r="N34" s="242">
        <f t="shared" si="9"/>
        <v>6.3269988537082913</v>
      </c>
      <c r="O34" s="242">
        <f t="shared" si="9"/>
        <v>5.6447154822348864</v>
      </c>
      <c r="P34" s="242">
        <f t="shared" si="9"/>
        <v>4.9670072018928204</v>
      </c>
      <c r="Q34" s="242">
        <f t="shared" si="9"/>
        <v>4.2787366646006255</v>
      </c>
      <c r="R34" s="242">
        <f t="shared" si="9"/>
        <v>3.6473824272560189</v>
      </c>
    </row>
    <row r="35" spans="1:26" x14ac:dyDescent="0.25">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0.17229059376419745</v>
      </c>
      <c r="N35" s="242">
        <f t="shared" si="10"/>
        <v>0.1872010193176849</v>
      </c>
      <c r="O35" s="242">
        <f t="shared" si="10"/>
        <v>0.17782932870588333</v>
      </c>
      <c r="P35" s="242">
        <f t="shared" si="10"/>
        <v>0.15894423046057371</v>
      </c>
      <c r="Q35" s="242">
        <f t="shared" si="10"/>
        <v>0.13691957326721918</v>
      </c>
      <c r="R35" s="242">
        <f t="shared" si="10"/>
        <v>0.10942147281767986</v>
      </c>
    </row>
    <row r="36" spans="1:26" x14ac:dyDescent="0.25">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0.94768863171406081</v>
      </c>
      <c r="N36" s="242">
        <f t="shared" si="11"/>
        <v>0.86948439079109041</v>
      </c>
      <c r="O36" s="242">
        <f t="shared" si="11"/>
        <v>0.85553760904794862</v>
      </c>
      <c r="P36" s="242">
        <f t="shared" si="11"/>
        <v>0.84721476775276883</v>
      </c>
      <c r="Q36" s="242">
        <f t="shared" si="11"/>
        <v>0.76827381061182598</v>
      </c>
      <c r="R36" s="242">
        <f t="shared" si="11"/>
        <v>0</v>
      </c>
    </row>
    <row r="37" spans="1:26" s="138" customFormat="1" x14ac:dyDescent="0.25">
      <c r="A37" s="134"/>
      <c r="B37" s="135"/>
      <c r="C37" s="136"/>
      <c r="D37" s="137"/>
      <c r="E37" s="138" t="s">
        <v>141</v>
      </c>
      <c r="G37" s="163" t="s">
        <v>88</v>
      </c>
      <c r="J37" s="243">
        <f t="shared" ref="J37:R37" si="12" xml:space="preserve"> IF( J32 = 1, $F31, J34 + J35 - J36)</f>
        <v>0</v>
      </c>
      <c r="K37" s="243">
        <f t="shared" si="12"/>
        <v>0</v>
      </c>
      <c r="L37" s="243">
        <f t="shared" si="12"/>
        <v>7.102396891658155</v>
      </c>
      <c r="M37" s="243">
        <f t="shared" si="12"/>
        <v>6.3269988537082913</v>
      </c>
      <c r="N37" s="243">
        <f t="shared" si="12"/>
        <v>5.6447154822348864</v>
      </c>
      <c r="O37" s="243">
        <f t="shared" si="12"/>
        <v>4.9670072018928204</v>
      </c>
      <c r="P37" s="243">
        <f t="shared" si="12"/>
        <v>4.2787366646006255</v>
      </c>
      <c r="Q37" s="243">
        <f t="shared" si="12"/>
        <v>3.6473824272560189</v>
      </c>
      <c r="R37" s="243">
        <f t="shared" si="12"/>
        <v>3.7568039000736988</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7.102396891658155</v>
      </c>
      <c r="N39" s="185">
        <f t="shared" si="13"/>
        <v>6.3269988537082913</v>
      </c>
      <c r="O39" s="185">
        <f t="shared" si="13"/>
        <v>5.6447154822348864</v>
      </c>
      <c r="P39" s="185">
        <f t="shared" si="13"/>
        <v>4.9670072018928204</v>
      </c>
      <c r="Q39" s="185">
        <f t="shared" si="13"/>
        <v>4.2787366646006255</v>
      </c>
      <c r="R39" s="185">
        <f t="shared" si="13"/>
        <v>3.6473824272560189</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0.17229059376419745</v>
      </c>
      <c r="N40" s="242">
        <f t="shared" si="14"/>
        <v>0.1872010193176849</v>
      </c>
      <c r="O40" s="242">
        <f t="shared" si="14"/>
        <v>0.17782932870588333</v>
      </c>
      <c r="P40" s="242">
        <f t="shared" si="14"/>
        <v>0.15894423046057371</v>
      </c>
      <c r="Q40" s="242">
        <f t="shared" si="14"/>
        <v>0.13691957326721918</v>
      </c>
      <c r="R40" s="242">
        <f t="shared" si="14"/>
        <v>0.10942147281767986</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7.102396891658155</v>
      </c>
      <c r="M41" s="185">
        <f t="shared" si="15"/>
        <v>6.3269988537082913</v>
      </c>
      <c r="N41" s="185">
        <f t="shared" si="15"/>
        <v>5.6447154822348864</v>
      </c>
      <c r="O41" s="185">
        <f t="shared" si="15"/>
        <v>4.9670072018928204</v>
      </c>
      <c r="P41" s="185">
        <f t="shared" si="15"/>
        <v>4.2787366646006255</v>
      </c>
      <c r="Q41" s="185">
        <f t="shared" si="15"/>
        <v>3.6473824272560189</v>
      </c>
      <c r="R41" s="185">
        <f t="shared" si="15"/>
        <v>3.7568039000736988</v>
      </c>
    </row>
    <row r="42" spans="1:26" s="92" customFormat="1" x14ac:dyDescent="0.25">
      <c r="A42" s="164"/>
      <c r="B42" s="165"/>
      <c r="C42" s="166"/>
      <c r="D42" s="167"/>
      <c r="E42" s="92" t="s">
        <v>142</v>
      </c>
      <c r="G42" s="92" t="s">
        <v>88</v>
      </c>
      <c r="J42" s="185">
        <f t="shared" ref="J42:L42" si="16" xml:space="preserve"> ( (J39+J40) + J41) / 2</f>
        <v>0</v>
      </c>
      <c r="K42" s="185">
        <f t="shared" si="16"/>
        <v>0</v>
      </c>
      <c r="L42" s="185">
        <f t="shared" si="16"/>
        <v>3.5511984458290775</v>
      </c>
      <c r="M42" s="185">
        <f xml:space="preserve"> ( (M39+M40) + M41) / 2</f>
        <v>6.8008431695653222</v>
      </c>
      <c r="N42" s="185">
        <f t="shared" ref="N42:R42" si="17" xml:space="preserve"> ( (N39+N40) + N41) / 2</f>
        <v>6.0794576776304314</v>
      </c>
      <c r="O42" s="185">
        <f t="shared" si="17"/>
        <v>5.3947760064167944</v>
      </c>
      <c r="P42" s="185">
        <f t="shared" si="17"/>
        <v>4.70234404847701</v>
      </c>
      <c r="Q42" s="185">
        <f t="shared" si="17"/>
        <v>4.0315193325619321</v>
      </c>
      <c r="R42" s="185">
        <f t="shared" si="17"/>
        <v>3.7568039000736988</v>
      </c>
    </row>
    <row r="43" spans="1:26" s="92" customFormat="1" x14ac:dyDescent="0.25">
      <c r="A43" s="164"/>
      <c r="B43" s="165"/>
      <c r="C43" s="166"/>
      <c r="D43" s="167"/>
    </row>
    <row r="44" spans="1:26" x14ac:dyDescent="0.25">
      <c r="B44" s="61" t="s">
        <v>143</v>
      </c>
    </row>
    <row r="45" spans="1:26" s="205" customFormat="1" x14ac:dyDescent="0.25">
      <c r="A45" s="201"/>
      <c r="B45" s="202"/>
      <c r="C45" s="203"/>
      <c r="D45" s="204"/>
      <c r="E45" s="205" t="str">
        <f xml:space="preserve"> InpR!E$101</f>
        <v>WACC on RCV - CPI(H) + RPI wedge bf and additions - WR</v>
      </c>
      <c r="F45" s="205">
        <f xml:space="preserve"> InpR!F$101</f>
        <v>0</v>
      </c>
      <c r="G45" s="223" t="str">
        <f xml:space="preserve"> InpR!G$101</f>
        <v>%</v>
      </c>
      <c r="H45" s="205" t="str">
        <f xml:space="preserve"> InpR!I$101</f>
        <v>PR19 Financial model, 'Water Resources' sheet row 980</v>
      </c>
      <c r="I45" s="205" t="e">
        <f xml:space="preserve"> InpR!#REF!</f>
        <v>#REF!</v>
      </c>
      <c r="J45" s="205">
        <f xml:space="preserve"> InpR!J$101</f>
        <v>0</v>
      </c>
      <c r="K45" s="205">
        <f xml:space="preserve"> InpR!K$101</f>
        <v>0</v>
      </c>
      <c r="L45" s="205">
        <f xml:space="preserve"> InpR!L$101</f>
        <v>0</v>
      </c>
      <c r="M45" s="205">
        <f xml:space="preserve"> InpR!M$101</f>
        <v>2.1125902035494581E-2</v>
      </c>
      <c r="N45" s="205">
        <f xml:space="preserve"> InpR!N$101</f>
        <v>2.1125902035494581E-2</v>
      </c>
      <c r="O45" s="205">
        <f xml:space="preserve"> InpR!O$101</f>
        <v>2.1125902035494581E-2</v>
      </c>
      <c r="P45" s="205">
        <f xml:space="preserve"> InpR!P$101</f>
        <v>2.1125902035494581E-2</v>
      </c>
      <c r="Q45" s="205">
        <f xml:space="preserve"> InpR!Q$101</f>
        <v>2.1125902035494581E-2</v>
      </c>
      <c r="R45" s="205">
        <f xml:space="preserve"> InpR!R$101</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3.5511984458290775</v>
      </c>
      <c r="M47" s="184">
        <f t="shared" si="18"/>
        <v>6.8008431695653222</v>
      </c>
      <c r="N47" s="184">
        <f t="shared" si="18"/>
        <v>6.0794576776304314</v>
      </c>
      <c r="O47" s="184">
        <f t="shared" si="18"/>
        <v>5.3947760064167944</v>
      </c>
      <c r="P47" s="184">
        <f t="shared" si="18"/>
        <v>4.70234404847701</v>
      </c>
      <c r="Q47" s="184">
        <f t="shared" si="18"/>
        <v>4.0315193325619321</v>
      </c>
      <c r="R47" s="184">
        <f t="shared" si="18"/>
        <v>3.7568039000736988</v>
      </c>
      <c r="S47" s="92"/>
      <c r="T47" s="92"/>
      <c r="U47" s="92"/>
      <c r="V47" s="92"/>
      <c r="W47" s="92"/>
      <c r="X47" s="92"/>
      <c r="Y47" s="92"/>
      <c r="Z47" s="92"/>
    </row>
    <row r="48" spans="1:26" s="91" customFormat="1" x14ac:dyDescent="0.25">
      <c r="A48" s="170"/>
      <c r="B48" s="165"/>
      <c r="C48" s="166"/>
      <c r="D48" s="171"/>
      <c r="E48" s="172" t="s">
        <v>144</v>
      </c>
      <c r="G48" s="91" t="s">
        <v>88</v>
      </c>
      <c r="H48" s="184"/>
      <c r="I48" s="184"/>
      <c r="J48" s="184">
        <f t="shared" ref="J48:K48" si="19">J45*J47*J46</f>
        <v>0</v>
      </c>
      <c r="K48" s="184">
        <f t="shared" si="19"/>
        <v>0</v>
      </c>
      <c r="L48" s="184">
        <f>L45*L47*L46</f>
        <v>0</v>
      </c>
      <c r="M48" s="184">
        <f>M45*M47*M46</f>
        <v>0.14367394655899945</v>
      </c>
      <c r="N48" s="184">
        <f t="shared" ref="N48:R48" si="20">N45*N47*N46</f>
        <v>0.1284340273265559</v>
      </c>
      <c r="O48" s="184">
        <f t="shared" si="20"/>
        <v>0.11396950941499789</v>
      </c>
      <c r="P48" s="184">
        <f t="shared" si="20"/>
        <v>9.9341259705316293E-2</v>
      </c>
      <c r="Q48" s="184">
        <f t="shared" si="20"/>
        <v>8.5169482473905878E-2</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145</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0.94768863171406081</v>
      </c>
      <c r="N51" s="184">
        <f t="shared" si="21"/>
        <v>0.86948439079109041</v>
      </c>
      <c r="O51" s="184">
        <f t="shared" si="21"/>
        <v>0.85553760904794862</v>
      </c>
      <c r="P51" s="184">
        <f t="shared" si="21"/>
        <v>0.84721476775276883</v>
      </c>
      <c r="Q51" s="184">
        <f t="shared" si="21"/>
        <v>0.76827381061182598</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0.14367394655899945</v>
      </c>
      <c r="N52" s="184">
        <f t="shared" si="22"/>
        <v>0.1284340273265559</v>
      </c>
      <c r="O52" s="184">
        <f t="shared" si="22"/>
        <v>0.11396950941499789</v>
      </c>
      <c r="P52" s="184">
        <f t="shared" si="22"/>
        <v>9.9341259705316293E-2</v>
      </c>
      <c r="Q52" s="184">
        <f t="shared" si="22"/>
        <v>8.5169482473905878E-2</v>
      </c>
      <c r="R52" s="184">
        <f t="shared" si="22"/>
        <v>0</v>
      </c>
      <c r="S52" s="92"/>
      <c r="T52" s="92"/>
      <c r="U52" s="92"/>
      <c r="V52" s="92"/>
      <c r="W52" s="92"/>
      <c r="X52" s="92"/>
      <c r="Y52" s="92"/>
      <c r="Z52" s="92"/>
    </row>
    <row r="53" spans="1:26" s="91" customFormat="1" x14ac:dyDescent="0.25">
      <c r="A53" s="170"/>
      <c r="B53" s="165"/>
      <c r="C53" s="166"/>
      <c r="D53" s="171"/>
      <c r="E53" s="172" t="s">
        <v>146</v>
      </c>
      <c r="G53" s="91" t="str">
        <f xml:space="preserve"> G$48</f>
        <v>£m</v>
      </c>
      <c r="H53" s="184">
        <f>SUM(J53:R53)</f>
        <v>4.8587874353974696</v>
      </c>
      <c r="I53" s="184"/>
      <c r="J53" s="184">
        <f t="shared" ref="J53:R53" si="23">SUM(J51:J52)</f>
        <v>0</v>
      </c>
      <c r="K53" s="184">
        <f t="shared" si="23"/>
        <v>0</v>
      </c>
      <c r="L53" s="184">
        <f>SUM(L51:L52)</f>
        <v>0</v>
      </c>
      <c r="M53" s="185">
        <f t="shared" si="23"/>
        <v>1.0913625782730603</v>
      </c>
      <c r="N53" s="185">
        <f t="shared" si="23"/>
        <v>0.99791841811764637</v>
      </c>
      <c r="O53" s="184">
        <f t="shared" si="23"/>
        <v>0.96950711846294646</v>
      </c>
      <c r="P53" s="184">
        <f t="shared" si="23"/>
        <v>0.94655602745808509</v>
      </c>
      <c r="Q53" s="184">
        <f t="shared" si="23"/>
        <v>0.85344329308573186</v>
      </c>
      <c r="R53" s="184">
        <f t="shared" si="23"/>
        <v>0</v>
      </c>
      <c r="S53" s="92"/>
      <c r="T53" s="92"/>
      <c r="U53" s="92"/>
      <c r="V53" s="92"/>
      <c r="W53" s="92"/>
      <c r="X53" s="92"/>
      <c r="Y53" s="92"/>
      <c r="Z53" s="92"/>
    </row>
    <row r="55" spans="1:26" x14ac:dyDescent="0.25">
      <c r="A55" s="285" t="s">
        <v>147</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260</v>
      </c>
      <c r="M57" s="177"/>
      <c r="N57" s="177"/>
      <c r="O57" s="177"/>
      <c r="P57" s="177"/>
      <c r="Q57" s="177"/>
    </row>
    <row r="58" spans="1:26" x14ac:dyDescent="0.25">
      <c r="C58" s="110" t="s">
        <v>261</v>
      </c>
      <c r="M58" s="177"/>
      <c r="N58" s="177"/>
      <c r="O58" s="177"/>
      <c r="P58" s="177"/>
      <c r="Q58" s="177"/>
    </row>
    <row r="59" spans="1:26" x14ac:dyDescent="0.25">
      <c r="C59" s="110" t="s">
        <v>262</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148</v>
      </c>
      <c r="G61" s="91" t="s">
        <v>88</v>
      </c>
      <c r="J61" s="184">
        <f t="shared" ref="J61:R61" si="24" xml:space="preserve"> J53</f>
        <v>0</v>
      </c>
      <c r="K61" s="184">
        <f t="shared" si="24"/>
        <v>0</v>
      </c>
      <c r="L61" s="184">
        <f t="shared" si="24"/>
        <v>0</v>
      </c>
      <c r="M61" s="184">
        <f t="shared" si="24"/>
        <v>1.0913625782730603</v>
      </c>
      <c r="N61" s="184">
        <f t="shared" si="24"/>
        <v>0.99791841811764637</v>
      </c>
      <c r="O61" s="184">
        <f t="shared" si="24"/>
        <v>0.96950711846294646</v>
      </c>
      <c r="P61" s="184">
        <f t="shared" si="24"/>
        <v>0.94655602745808509</v>
      </c>
      <c r="Q61" s="184">
        <f t="shared" si="24"/>
        <v>0.85344329308573186</v>
      </c>
      <c r="R61" s="184">
        <f t="shared" si="24"/>
        <v>0</v>
      </c>
      <c r="S61" s="92"/>
      <c r="T61" s="92"/>
      <c r="U61" s="92"/>
      <c r="V61" s="92"/>
      <c r="W61" s="92"/>
      <c r="X61" s="92"/>
      <c r="Y61" s="92"/>
      <c r="Z61" s="92"/>
    </row>
    <row r="62" spans="1:26" x14ac:dyDescent="0.25">
      <c r="L62" s="247"/>
      <c r="M62" s="282"/>
      <c r="N62" s="282"/>
      <c r="O62" s="282"/>
      <c r="P62" s="282"/>
      <c r="Q62" s="282"/>
      <c r="R62" s="247"/>
    </row>
    <row r="63" spans="1:26" x14ac:dyDescent="0.25">
      <c r="A63" s="285" t="s">
        <v>375</v>
      </c>
      <c r="B63" s="286"/>
      <c r="C63" s="287"/>
      <c r="D63" s="287"/>
      <c r="E63" s="287"/>
      <c r="F63" s="287"/>
      <c r="G63" s="287"/>
      <c r="H63" s="287"/>
      <c r="I63" s="287"/>
      <c r="J63" s="287"/>
      <c r="K63" s="287"/>
      <c r="L63" s="287"/>
      <c r="M63" s="287"/>
      <c r="N63" s="287"/>
      <c r="O63" s="287"/>
      <c r="P63" s="287"/>
      <c r="Q63" s="287"/>
      <c r="R63" s="287"/>
    </row>
    <row r="65" spans="1:16383" x14ac:dyDescent="0.25">
      <c r="C65" s="110" t="s">
        <v>263</v>
      </c>
    </row>
    <row r="67" spans="1:16383" x14ac:dyDescent="0.25">
      <c r="B67" s="61" t="s">
        <v>149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2.4332621551423239E-2</v>
      </c>
      <c r="Q69" s="205">
        <f>Index!Q$135</f>
        <v>1.1007461952447839E-2</v>
      </c>
      <c r="R69" s="205">
        <f>Index!R$135</f>
        <v>-1.02</v>
      </c>
    </row>
    <row r="70" spans="1:16383" s="172" customFormat="1" x14ac:dyDescent="0.25">
      <c r="A70" s="173"/>
      <c r="B70" s="174"/>
      <c r="C70" s="175"/>
      <c r="D70" s="176"/>
      <c r="E70" s="172" t="s">
        <v>150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4.5332621551423813E-2</v>
      </c>
      <c r="Q70" s="172">
        <f t="shared" si="26"/>
        <v>3.2007461952449079E-2</v>
      </c>
      <c r="R70" s="172">
        <f t="shared" si="26"/>
        <v>-1.0000000000000009</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151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7.102396891658155</v>
      </c>
      <c r="N73" s="241">
        <f t="shared" si="27"/>
        <v>6.303842485010767</v>
      </c>
      <c r="O73" s="241">
        <f t="shared" si="27"/>
        <v>5.686760538181411</v>
      </c>
      <c r="P73" s="241">
        <f t="shared" si="27"/>
        <v>5.1507313994417796</v>
      </c>
      <c r="Q73" s="241">
        <f t="shared" si="27"/>
        <v>4.4943250363117988</v>
      </c>
      <c r="R73" s="241">
        <f t="shared" si="27"/>
        <v>3.8311870937951999</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4.5332621551423813E-2</v>
      </c>
      <c r="Q74" s="172">
        <f t="shared" si="28"/>
        <v>3.2007461952449079E-2</v>
      </c>
      <c r="R74" s="172">
        <f t="shared" si="28"/>
        <v>-1.0000000000000009</v>
      </c>
      <c r="S74" s="177"/>
      <c r="T74" s="177"/>
      <c r="U74" s="177"/>
      <c r="V74" s="177"/>
      <c r="W74" s="177"/>
      <c r="X74" s="177"/>
      <c r="Y74" s="177"/>
      <c r="Z74" s="177"/>
    </row>
    <row r="75" spans="1:16383" x14ac:dyDescent="0.25">
      <c r="E75" s="7" t="s">
        <v>152</v>
      </c>
      <c r="G75" s="162" t="s">
        <v>88</v>
      </c>
      <c r="J75" s="184">
        <f t="shared" ref="J75:L75" si="29">J73*J74</f>
        <v>0</v>
      </c>
      <c r="K75" s="184">
        <f t="shared" si="29"/>
        <v>0</v>
      </c>
      <c r="L75" s="184">
        <f t="shared" si="29"/>
        <v>0</v>
      </c>
      <c r="M75" s="184">
        <f>M73*M74</f>
        <v>0.14566575164446535</v>
      </c>
      <c r="N75" s="184">
        <f t="shared" ref="N75:R75" si="30">N73*N74</f>
        <v>0.25887885893260382</v>
      </c>
      <c r="O75" s="184">
        <f t="shared" si="30"/>
        <v>0.35115387654718716</v>
      </c>
      <c r="P75" s="184">
        <f t="shared" si="30"/>
        <v>0.23349615724392975</v>
      </c>
      <c r="Q75" s="184">
        <f t="shared" si="30"/>
        <v>0.14385193760168921</v>
      </c>
      <c r="R75" s="184">
        <f t="shared" si="30"/>
        <v>-3.8311870937952035</v>
      </c>
    </row>
    <row r="77" spans="1:16383" s="205" customFormat="1" x14ac:dyDescent="0.25">
      <c r="A77" s="201"/>
      <c r="B77" s="202"/>
      <c r="C77" s="203"/>
      <c r="D77" s="204"/>
      <c r="E77" s="37" t="str">
        <f xml:space="preserve"> InpR!E$94</f>
        <v>Run-off rate - CPI(H) + RPI wedge - active - WR</v>
      </c>
      <c r="F77" s="205">
        <f xml:space="preserve"> InpR!F$94</f>
        <v>0</v>
      </c>
      <c r="G77" s="223" t="str">
        <f xml:space="preserve"> InpR!G$94</f>
        <v>%</v>
      </c>
      <c r="H77" s="205" t="str">
        <f xml:space="preserve"> InpR!I$94</f>
        <v>PR19 Financial model, 'F_OutputsMaster' sheet row 953, PR19FM2090POST</v>
      </c>
      <c r="I77" s="205" t="e">
        <f xml:space="preserve"> InpR!#REF!</f>
        <v>#REF!</v>
      </c>
      <c r="J77" s="205">
        <f xml:space="preserve"> InpR!J$94</f>
        <v>0</v>
      </c>
      <c r="K77" s="205">
        <f xml:space="preserve"> InpR!K$94</f>
        <v>0</v>
      </c>
      <c r="L77" s="205">
        <f xml:space="preserve"> InpR!L$94</f>
        <v>0</v>
      </c>
      <c r="M77" s="205">
        <f xml:space="preserve"> InpR!M$94</f>
        <v>0.130272074726663</v>
      </c>
      <c r="N77" s="205">
        <f xml:space="preserve"> InpR!N$94</f>
        <v>0.13347523989729801</v>
      </c>
      <c r="O77" s="205">
        <f xml:space="preserve"> InpR!O$94</f>
        <v>0.14693534130306099</v>
      </c>
      <c r="P77" s="205">
        <f xml:space="preserve"> InpR!P$94</f>
        <v>0.16527951521456397</v>
      </c>
      <c r="Q77" s="205">
        <f xml:space="preserve"> InpR!Q$94</f>
        <v>0.17398859178014198</v>
      </c>
      <c r="R77" s="205">
        <f xml:space="preserve"> InpR!R$94</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7.102396891658155</v>
      </c>
      <c r="N78" s="241">
        <f t="shared" si="31"/>
        <v>6.303842485010767</v>
      </c>
      <c r="O78" s="241">
        <f t="shared" si="31"/>
        <v>5.686760538181411</v>
      </c>
      <c r="P78" s="241">
        <f t="shared" si="31"/>
        <v>5.1507313994417796</v>
      </c>
      <c r="Q78" s="241">
        <f t="shared" si="31"/>
        <v>4.4943250363117988</v>
      </c>
      <c r="R78" s="241">
        <f t="shared" si="31"/>
        <v>3.8311870937951999</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0.14566575164446535</v>
      </c>
      <c r="N79" s="184">
        <f t="shared" si="32"/>
        <v>0.25887885893260382</v>
      </c>
      <c r="O79" s="184">
        <f t="shared" si="32"/>
        <v>0.35115387654718716</v>
      </c>
      <c r="P79" s="184">
        <f t="shared" si="32"/>
        <v>0.23349615724392975</v>
      </c>
      <c r="Q79" s="184">
        <f t="shared" si="32"/>
        <v>0.14385193760168921</v>
      </c>
      <c r="R79" s="184">
        <f t="shared" si="32"/>
        <v>-3.8311870937952035</v>
      </c>
    </row>
    <row r="80" spans="1:16383" x14ac:dyDescent="0.25">
      <c r="E80" s="7" t="s">
        <v>153</v>
      </c>
      <c r="F80" s="244"/>
      <c r="G80" s="244" t="s">
        <v>88</v>
      </c>
      <c r="H80" s="244"/>
      <c r="I80" s="244"/>
      <c r="J80" s="184">
        <f t="shared" ref="J80:R80" si="33" xml:space="preserve"> (J78+J79) * J77</f>
        <v>0</v>
      </c>
      <c r="K80" s="184">
        <f t="shared" si="33"/>
        <v>0</v>
      </c>
      <c r="L80" s="184">
        <f t="shared" si="33"/>
        <v>0</v>
      </c>
      <c r="M80" s="184">
        <f t="shared" si="33"/>
        <v>0.94422015829185346</v>
      </c>
      <c r="N80" s="184">
        <f xml:space="preserve"> (N78+N79) * N77</f>
        <v>0.87596080576195934</v>
      </c>
      <c r="O80" s="184">
        <f t="shared" si="33"/>
        <v>0.88718301528681831</v>
      </c>
      <c r="P80" s="184">
        <f t="shared" si="33"/>
        <v>0.88990252037391027</v>
      </c>
      <c r="Q80" s="184">
        <f t="shared" si="33"/>
        <v>0.80698988011828809</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InpR!$E$87</f>
        <v>RCV - CPI(H) + RPI wedge initial balance - nominal - WR</v>
      </c>
      <c r="F82" s="250">
        <f>InpR!$F$87</f>
        <v>7.102396891658155</v>
      </c>
      <c r="G82" s="200" t="str">
        <f>InpR!$G$87</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154</v>
      </c>
      <c r="G85" s="162" t="s">
        <v>88</v>
      </c>
      <c r="J85" s="242">
        <f t="shared" ref="J85:R85" si="34" xml:space="preserve"> I88</f>
        <v>0</v>
      </c>
      <c r="K85" s="242">
        <f t="shared" si="34"/>
        <v>0</v>
      </c>
      <c r="L85" s="242">
        <f t="shared" si="34"/>
        <v>0</v>
      </c>
      <c r="M85" s="242">
        <f t="shared" si="34"/>
        <v>7.102396891658155</v>
      </c>
      <c r="N85" s="242">
        <f t="shared" si="34"/>
        <v>6.303842485010767</v>
      </c>
      <c r="O85" s="242">
        <f t="shared" si="34"/>
        <v>5.686760538181411</v>
      </c>
      <c r="P85" s="242">
        <f t="shared" si="34"/>
        <v>5.1507313994417796</v>
      </c>
      <c r="Q85" s="242">
        <f t="shared" si="34"/>
        <v>4.4943250363117988</v>
      </c>
      <c r="R85" s="242">
        <f t="shared" si="34"/>
        <v>3.8311870937951999</v>
      </c>
    </row>
    <row r="86" spans="1:18" x14ac:dyDescent="0.25">
      <c r="A86" s="47"/>
      <c r="B86" s="51"/>
      <c r="C86" s="111"/>
      <c r="D86" s="56" t="s">
        <v>139</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0.14566575164446535</v>
      </c>
      <c r="N86" s="242">
        <f t="shared" si="35"/>
        <v>0.25887885893260382</v>
      </c>
      <c r="O86" s="242">
        <f t="shared" si="35"/>
        <v>0.35115387654718716</v>
      </c>
      <c r="P86" s="242">
        <f t="shared" si="35"/>
        <v>0.23349615724392975</v>
      </c>
      <c r="Q86" s="242">
        <f t="shared" si="35"/>
        <v>0.14385193760168921</v>
      </c>
      <c r="R86" s="242">
        <f t="shared" si="35"/>
        <v>-3.8311870937952035</v>
      </c>
    </row>
    <row r="87" spans="1:18" x14ac:dyDescent="0.25">
      <c r="A87" s="47"/>
      <c r="B87" s="51"/>
      <c r="C87" s="111"/>
      <c r="D87" s="56" t="s">
        <v>140</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0.94422015829185346</v>
      </c>
      <c r="N87" s="242">
        <f t="shared" si="36"/>
        <v>0.87596080576195934</v>
      </c>
      <c r="O87" s="242">
        <f t="shared" si="36"/>
        <v>0.88718301528681831</v>
      </c>
      <c r="P87" s="242">
        <f t="shared" si="36"/>
        <v>0.88990252037391027</v>
      </c>
      <c r="Q87" s="242">
        <f t="shared" si="36"/>
        <v>0.80698988011828809</v>
      </c>
      <c r="R87" s="242">
        <f t="shared" si="36"/>
        <v>0</v>
      </c>
    </row>
    <row r="88" spans="1:18" s="138" customFormat="1" x14ac:dyDescent="0.25">
      <c r="A88" s="134"/>
      <c r="B88" s="135"/>
      <c r="C88" s="136"/>
      <c r="D88" s="137"/>
      <c r="E88" s="138" t="s">
        <v>155</v>
      </c>
      <c r="G88" s="163" t="s">
        <v>88</v>
      </c>
      <c r="J88" s="243">
        <f t="shared" ref="J88:R88" si="37" xml:space="preserve"> IF( J83 = 1, $F82, J85 + J86 - J87)</f>
        <v>0</v>
      </c>
      <c r="K88" s="243">
        <f t="shared" si="37"/>
        <v>0</v>
      </c>
      <c r="L88" s="243">
        <f t="shared" si="37"/>
        <v>7.102396891658155</v>
      </c>
      <c r="M88" s="243">
        <f t="shared" si="37"/>
        <v>6.303842485010767</v>
      </c>
      <c r="N88" s="243">
        <f t="shared" si="37"/>
        <v>5.686760538181411</v>
      </c>
      <c r="O88" s="243">
        <f t="shared" si="37"/>
        <v>5.1507313994417796</v>
      </c>
      <c r="P88" s="243">
        <f t="shared" si="37"/>
        <v>4.4943250363117988</v>
      </c>
      <c r="Q88" s="243">
        <f t="shared" si="37"/>
        <v>3.8311870937951999</v>
      </c>
      <c r="R88" s="243">
        <f t="shared" si="37"/>
        <v>-3.5527136788005009E-15</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7.102396891658155</v>
      </c>
      <c r="N90" s="185">
        <f t="shared" si="38"/>
        <v>6.303842485010767</v>
      </c>
      <c r="O90" s="185">
        <f t="shared" si="38"/>
        <v>5.686760538181411</v>
      </c>
      <c r="P90" s="185">
        <f t="shared" si="38"/>
        <v>5.1507313994417796</v>
      </c>
      <c r="Q90" s="185">
        <f t="shared" si="38"/>
        <v>4.4943250363117988</v>
      </c>
      <c r="R90" s="185">
        <f t="shared" si="38"/>
        <v>3.8311870937951999</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0.14566575164446535</v>
      </c>
      <c r="N91" s="242">
        <f t="shared" si="39"/>
        <v>0.25887885893260382</v>
      </c>
      <c r="O91" s="242">
        <f t="shared" si="39"/>
        <v>0.35115387654718716</v>
      </c>
      <c r="P91" s="242">
        <f t="shared" si="39"/>
        <v>0.23349615724392975</v>
      </c>
      <c r="Q91" s="242">
        <f t="shared" si="39"/>
        <v>0.14385193760168921</v>
      </c>
      <c r="R91" s="242">
        <f t="shared" si="39"/>
        <v>-3.8311870937952035</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7.102396891658155</v>
      </c>
      <c r="M92" s="185">
        <f t="shared" si="40"/>
        <v>6.303842485010767</v>
      </c>
      <c r="N92" s="185">
        <f t="shared" si="40"/>
        <v>5.686760538181411</v>
      </c>
      <c r="O92" s="185">
        <f t="shared" si="40"/>
        <v>5.1507313994417796</v>
      </c>
      <c r="P92" s="185">
        <f t="shared" si="40"/>
        <v>4.4943250363117988</v>
      </c>
      <c r="Q92" s="185">
        <f t="shared" si="40"/>
        <v>3.8311870937951999</v>
      </c>
      <c r="R92" s="185">
        <f t="shared" si="40"/>
        <v>-3.5527136788005009E-15</v>
      </c>
    </row>
    <row r="93" spans="1:18" x14ac:dyDescent="0.25">
      <c r="A93" s="49"/>
      <c r="D93" s="57"/>
      <c r="E93" s="7" t="s">
        <v>173</v>
      </c>
      <c r="G93" s="92" t="s">
        <v>88</v>
      </c>
      <c r="H93" s="244"/>
      <c r="I93" s="244"/>
      <c r="J93" s="185">
        <f t="shared" ref="J93:K93" si="41" xml:space="preserve"> ( (J90+J91) + J92) / 2</f>
        <v>0</v>
      </c>
      <c r="K93" s="185">
        <f t="shared" si="41"/>
        <v>0</v>
      </c>
      <c r="L93" s="185">
        <f xml:space="preserve"> ( (L90+L91) + L92) / 2</f>
        <v>3.5511984458290775</v>
      </c>
      <c r="M93" s="185">
        <f xml:space="preserve"> ( (M90+M91) + M92) / 2</f>
        <v>6.7759525641566931</v>
      </c>
      <c r="N93" s="185">
        <f t="shared" ref="N93:P93" si="42" xml:space="preserve"> ( (N90+N91) + N92) / 2</f>
        <v>6.1247409410623908</v>
      </c>
      <c r="O93" s="185">
        <f t="shared" si="42"/>
        <v>5.5943229070851892</v>
      </c>
      <c r="P93" s="185">
        <f t="shared" si="42"/>
        <v>4.939276296498754</v>
      </c>
      <c r="Q93" s="185">
        <f xml:space="preserve"> ( (Q90+Q91) + Q92) / 2</f>
        <v>4.2346820338543445</v>
      </c>
      <c r="R93" s="185">
        <f t="shared" ref="R93" si="43" xml:space="preserve"> ( (R90+R91) + R92) / 2</f>
        <v>-3.5527136788005009E-15</v>
      </c>
    </row>
    <row r="94" spans="1:18" x14ac:dyDescent="0.25">
      <c r="A94" s="49"/>
      <c r="D94" s="57"/>
      <c r="J94" s="92"/>
      <c r="K94" s="92"/>
      <c r="L94" s="92"/>
      <c r="M94" s="92"/>
      <c r="N94" s="92"/>
      <c r="O94" s="92"/>
      <c r="P94" s="92"/>
      <c r="Q94" s="92"/>
      <c r="R94" s="92"/>
    </row>
    <row r="95" spans="1:18" x14ac:dyDescent="0.25">
      <c r="B95" s="61" t="s">
        <v>156</v>
      </c>
    </row>
    <row r="96" spans="1:18" s="205" customFormat="1" x14ac:dyDescent="0.25">
      <c r="A96" s="201"/>
      <c r="B96" s="202"/>
      <c r="C96" s="203"/>
      <c r="D96" s="204"/>
      <c r="E96" s="205" t="str">
        <f xml:space="preserve"> InpR!E$101</f>
        <v>WACC on RCV - CPI(H) + RPI wedge bf and additions - WR</v>
      </c>
      <c r="F96" s="205">
        <f xml:space="preserve"> InpR!F$101</f>
        <v>0</v>
      </c>
      <c r="G96" s="223" t="str">
        <f xml:space="preserve"> InpR!G$101</f>
        <v>%</v>
      </c>
      <c r="H96" s="205" t="str">
        <f xml:space="preserve"> InpR!I$101</f>
        <v>PR19 Financial model, 'Water Resources' sheet row 980</v>
      </c>
      <c r="I96" s="205" t="e">
        <f xml:space="preserve"> InpR!#REF!</f>
        <v>#REF!</v>
      </c>
      <c r="J96" s="205">
        <f xml:space="preserve"> InpR!J$101</f>
        <v>0</v>
      </c>
      <c r="K96" s="205">
        <f xml:space="preserve"> InpR!K$101</f>
        <v>0</v>
      </c>
      <c r="L96" s="205">
        <f xml:space="preserve"> InpR!L$101</f>
        <v>0</v>
      </c>
      <c r="M96" s="205">
        <f xml:space="preserve"> InpR!M$101</f>
        <v>2.1125902035494581E-2</v>
      </c>
      <c r="N96" s="205">
        <f xml:space="preserve"> InpR!N$101</f>
        <v>2.1125902035494581E-2</v>
      </c>
      <c r="O96" s="205">
        <f xml:space="preserve"> InpR!O$101</f>
        <v>2.1125902035494581E-2</v>
      </c>
      <c r="P96" s="205">
        <f xml:space="preserve"> InpR!P$101</f>
        <v>2.1125902035494581E-2</v>
      </c>
      <c r="Q96" s="205">
        <f xml:space="preserve"> InpR!Q$101</f>
        <v>2.1125902035494581E-2</v>
      </c>
      <c r="R96" s="205">
        <f xml:space="preserve"> InpR!R$101</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3.5511984458290775</v>
      </c>
      <c r="M98" s="184">
        <f t="shared" si="44"/>
        <v>6.7759525641566931</v>
      </c>
      <c r="N98" s="184">
        <f t="shared" si="44"/>
        <v>6.1247409410623908</v>
      </c>
      <c r="O98" s="184">
        <f t="shared" si="44"/>
        <v>5.5943229070851892</v>
      </c>
      <c r="P98" s="184">
        <f t="shared" si="44"/>
        <v>4.939276296498754</v>
      </c>
      <c r="Q98" s="184">
        <f t="shared" si="44"/>
        <v>4.2346820338543445</v>
      </c>
      <c r="R98" s="184">
        <f t="shared" si="44"/>
        <v>-3.5527136788005009E-15</v>
      </c>
    </row>
    <row r="99" spans="1:26" x14ac:dyDescent="0.25">
      <c r="E99" s="7" t="s">
        <v>157</v>
      </c>
      <c r="F99" s="244"/>
      <c r="G99" s="184" t="s">
        <v>88</v>
      </c>
      <c r="H99" s="244"/>
      <c r="I99" s="244"/>
      <c r="J99" s="244">
        <f t="shared" ref="J99:K99" si="45">J96*J97*J98</f>
        <v>0</v>
      </c>
      <c r="K99" s="244">
        <f t="shared" si="45"/>
        <v>0</v>
      </c>
      <c r="L99" s="244">
        <f>L96*L97*L98</f>
        <v>0</v>
      </c>
      <c r="M99" s="244">
        <f>M96*M97*M98</f>
        <v>0.14314811006753261</v>
      </c>
      <c r="N99" s="244">
        <f t="shared" ref="N99:R99" si="46">N96*N97*N98</f>
        <v>0.12939067711366695</v>
      </c>
      <c r="O99" s="244">
        <f t="shared" si="46"/>
        <v>0.11818511769000496</v>
      </c>
      <c r="P99" s="244">
        <f t="shared" si="46"/>
        <v>0.10434666716607316</v>
      </c>
      <c r="Q99" s="244">
        <f t="shared" si="46"/>
        <v>8.9461477798675831E-2</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7.102396891658155</v>
      </c>
      <c r="M102" s="185">
        <f t="shared" si="47"/>
        <v>6.303842485010767</v>
      </c>
      <c r="N102" s="185">
        <f t="shared" si="47"/>
        <v>5.686760538181411</v>
      </c>
      <c r="O102" s="185">
        <f t="shared" si="47"/>
        <v>5.1507313994417796</v>
      </c>
      <c r="P102" s="185">
        <f t="shared" si="47"/>
        <v>4.4943250363117988</v>
      </c>
      <c r="Q102" s="185">
        <f t="shared" si="47"/>
        <v>3.8311870937951999</v>
      </c>
      <c r="R102" s="185">
        <f t="shared" si="47"/>
        <v>-3.5527136788005009E-15</v>
      </c>
    </row>
    <row r="103" spans="1:26" x14ac:dyDescent="0.25">
      <c r="C103" s="278"/>
      <c r="E103" s="7" t="s">
        <v>318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3.8311870937951999</v>
      </c>
      <c r="R103" s="184">
        <f t="shared" si="48"/>
        <v>0</v>
      </c>
    </row>
    <row r="104" spans="1:26" x14ac:dyDescent="0.25">
      <c r="J104" s="91"/>
      <c r="K104" s="91"/>
      <c r="L104" s="91"/>
      <c r="M104" s="91"/>
      <c r="N104" s="91"/>
      <c r="O104" s="91"/>
      <c r="P104" s="91"/>
      <c r="Q104" s="91"/>
      <c r="R104" s="91"/>
    </row>
    <row r="105" spans="1:26" x14ac:dyDescent="0.25">
      <c r="B105" s="61" t="s">
        <v>158</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0.94422015829185346</v>
      </c>
      <c r="N106" s="184">
        <f t="shared" si="49"/>
        <v>0.87596080576195934</v>
      </c>
      <c r="O106" s="184">
        <f t="shared" si="49"/>
        <v>0.88718301528681831</v>
      </c>
      <c r="P106" s="184">
        <f t="shared" si="49"/>
        <v>0.88990252037391027</v>
      </c>
      <c r="Q106" s="184">
        <f t="shared" si="49"/>
        <v>0.80698988011828809</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0.14314811006753261</v>
      </c>
      <c r="N107" s="184">
        <f t="shared" si="50"/>
        <v>0.12939067711366695</v>
      </c>
      <c r="O107" s="184">
        <f t="shared" si="50"/>
        <v>0.11818511769000496</v>
      </c>
      <c r="P107" s="184">
        <f t="shared" si="50"/>
        <v>0.10434666716607316</v>
      </c>
      <c r="Q107" s="184">
        <f t="shared" si="50"/>
        <v>8.9461477798675831E-2</v>
      </c>
      <c r="R107" s="184">
        <f t="shared" si="50"/>
        <v>0</v>
      </c>
      <c r="S107" s="92"/>
      <c r="T107" s="92"/>
      <c r="U107" s="92"/>
      <c r="V107" s="92"/>
      <c r="W107" s="92"/>
      <c r="X107" s="92"/>
      <c r="Y107" s="92"/>
      <c r="Z107" s="92"/>
    </row>
    <row r="108" spans="1:26" x14ac:dyDescent="0.25">
      <c r="E108" s="7" t="s">
        <v>266</v>
      </c>
      <c r="F108" s="244"/>
      <c r="G108" s="184" t="str">
        <f t="shared" si="50"/>
        <v>£m</v>
      </c>
      <c r="H108" s="244">
        <f>SUM(J108:R108)</f>
        <v>4.9887884296687837</v>
      </c>
      <c r="I108" s="244"/>
      <c r="J108" s="244">
        <f t="shared" ref="J108:R108" si="51">SUM(J106:J107)</f>
        <v>0</v>
      </c>
      <c r="K108" s="244">
        <f t="shared" si="51"/>
        <v>0</v>
      </c>
      <c r="L108" s="244">
        <f t="shared" si="51"/>
        <v>0</v>
      </c>
      <c r="M108" s="244">
        <f t="shared" si="51"/>
        <v>1.0873682683593862</v>
      </c>
      <c r="N108" s="244">
        <f t="shared" si="51"/>
        <v>1.0053514828756263</v>
      </c>
      <c r="O108" s="244">
        <f t="shared" si="51"/>
        <v>1.0053681329768234</v>
      </c>
      <c r="P108" s="244">
        <f t="shared" si="51"/>
        <v>0.99424918753998348</v>
      </c>
      <c r="Q108" s="244">
        <f t="shared" si="51"/>
        <v>0.89645135791696395</v>
      </c>
      <c r="R108" s="244">
        <f t="shared" si="51"/>
        <v>0</v>
      </c>
    </row>
    <row r="110" spans="1:26" x14ac:dyDescent="0.25">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265</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1.0913625782730603</v>
      </c>
      <c r="N114" s="184">
        <f t="shared" si="52"/>
        <v>0.99791841811764637</v>
      </c>
      <c r="O114" s="184">
        <f t="shared" si="52"/>
        <v>0.96950711846294646</v>
      </c>
      <c r="P114" s="184">
        <f t="shared" si="52"/>
        <v>0.94655602745808509</v>
      </c>
      <c r="Q114" s="184">
        <f t="shared" si="52"/>
        <v>0.85344329308573186</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4.9887884296687837</v>
      </c>
      <c r="I115" s="184">
        <f t="shared" si="53"/>
        <v>0</v>
      </c>
      <c r="J115" s="184">
        <f t="shared" si="53"/>
        <v>0</v>
      </c>
      <c r="K115" s="184">
        <f t="shared" si="53"/>
        <v>0</v>
      </c>
      <c r="L115" s="184">
        <f t="shared" si="53"/>
        <v>0</v>
      </c>
      <c r="M115" s="184">
        <f t="shared" si="53"/>
        <v>1.0873682683593862</v>
      </c>
      <c r="N115" s="184">
        <f t="shared" si="53"/>
        <v>1.0053514828756263</v>
      </c>
      <c r="O115" s="184">
        <f t="shared" si="53"/>
        <v>1.0053681329768234</v>
      </c>
      <c r="P115" s="184">
        <f t="shared" si="53"/>
        <v>0.99424918753998348</v>
      </c>
      <c r="Q115" s="184">
        <f t="shared" si="53"/>
        <v>0.89645135791696395</v>
      </c>
      <c r="R115" s="184">
        <f t="shared" si="53"/>
        <v>0</v>
      </c>
    </row>
    <row r="116" spans="1:26" s="184" customFormat="1" x14ac:dyDescent="0.25">
      <c r="A116" s="180"/>
      <c r="B116" s="181"/>
      <c r="C116" s="182"/>
      <c r="D116" s="183"/>
      <c r="E116" s="7" t="s">
        <v>267</v>
      </c>
      <c r="G116" s="184" t="str">
        <f t="shared" ref="G116" si="54" xml:space="preserve"> G$99</f>
        <v>£m</v>
      </c>
      <c r="H116" s="244">
        <f>SUM(J116:R116)</f>
        <v>0.13000099427131317</v>
      </c>
      <c r="M116" s="184">
        <f>M115-M114</f>
        <v>-3.99430991367411E-3</v>
      </c>
      <c r="N116" s="184">
        <f t="shared" ref="N116:Q116" si="55">N115-N114</f>
        <v>7.4330647579798903E-3</v>
      </c>
      <c r="O116" s="184">
        <f t="shared" si="55"/>
        <v>3.586101451387691E-2</v>
      </c>
      <c r="P116" s="184">
        <f t="shared" si="55"/>
        <v>4.7693160081898389E-2</v>
      </c>
      <c r="Q116" s="184">
        <f t="shared" si="55"/>
        <v>4.3008064831232096E-2</v>
      </c>
      <c r="S116" s="185"/>
      <c r="T116" s="185"/>
      <c r="U116" s="185"/>
      <c r="V116" s="185"/>
      <c r="W116" s="185"/>
      <c r="X116" s="185"/>
      <c r="Y116" s="185"/>
      <c r="Z116" s="185"/>
    </row>
    <row r="118" spans="1:26" x14ac:dyDescent="0.25">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264</v>
      </c>
    </row>
    <row r="121" spans="1:26" x14ac:dyDescent="0.25">
      <c r="C121" s="110" t="s">
        <v>159</v>
      </c>
    </row>
    <row r="122" spans="1:26" x14ac:dyDescent="0.25">
      <c r="C122" s="110" t="s">
        <v>160</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161</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7.102396891658155</v>
      </c>
      <c r="N128" s="245">
        <f t="shared" si="58"/>
        <v>6.3269988537082913</v>
      </c>
      <c r="O128" s="245">
        <f t="shared" si="58"/>
        <v>5.6447154822348864</v>
      </c>
      <c r="P128" s="245">
        <f t="shared" si="58"/>
        <v>4.9670072018928204</v>
      </c>
      <c r="Q128" s="245">
        <f t="shared" si="58"/>
        <v>4.2787366646006255</v>
      </c>
      <c r="R128" s="245">
        <f t="shared" si="58"/>
        <v>3.6473824272560189</v>
      </c>
    </row>
    <row r="129" spans="1:16383" x14ac:dyDescent="0.25">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8"/>
      <c r="E130" s="7" t="s">
        <v>162</v>
      </c>
      <c r="G130" s="91" t="s">
        <v>88</v>
      </c>
      <c r="J130" s="246">
        <f>J128*J129</f>
        <v>0</v>
      </c>
      <c r="K130" s="246">
        <f t="shared" ref="K130:L130" si="60">K128*K129</f>
        <v>0</v>
      </c>
      <c r="L130" s="246">
        <f t="shared" si="60"/>
        <v>0</v>
      </c>
      <c r="M130" s="246">
        <f>M128*M129</f>
        <v>0.17229059376419745</v>
      </c>
      <c r="N130" s="246">
        <f t="shared" ref="N130:R130" si="61">N128*N129</f>
        <v>0.1872010193176849</v>
      </c>
      <c r="O130" s="246">
        <f t="shared" si="61"/>
        <v>0.17782932870588333</v>
      </c>
      <c r="P130" s="246">
        <f t="shared" si="61"/>
        <v>0.15894423046057371</v>
      </c>
      <c r="Q130" s="246">
        <f t="shared" si="61"/>
        <v>0.13691957326721918</v>
      </c>
      <c r="R130" s="246">
        <f t="shared" si="61"/>
        <v>0.10942147281767986</v>
      </c>
    </row>
    <row r="132" spans="1:16383" s="205" customFormat="1" x14ac:dyDescent="0.25">
      <c r="A132" s="201"/>
      <c r="B132" s="202"/>
      <c r="C132" s="203"/>
      <c r="D132" s="204"/>
      <c r="E132" s="37" t="str">
        <f xml:space="preserve"> InpR!E$94</f>
        <v>Run-off rate - CPI(H) + RPI wedge - active - WR</v>
      </c>
      <c r="F132" s="205">
        <f xml:space="preserve"> InpR!F$94</f>
        <v>0</v>
      </c>
      <c r="G132" s="223" t="str">
        <f xml:space="preserve"> InpR!G$94</f>
        <v>%</v>
      </c>
      <c r="H132" s="205" t="str">
        <f xml:space="preserve"> InpR!I$94</f>
        <v>PR19 Financial model, 'F_OutputsMaster' sheet row 953, PR19FM2090POST</v>
      </c>
      <c r="I132" s="205" t="e">
        <f xml:space="preserve"> InpR!#REF!</f>
        <v>#REF!</v>
      </c>
      <c r="J132" s="205">
        <f xml:space="preserve"> InpR!J$94</f>
        <v>0</v>
      </c>
      <c r="K132" s="205">
        <f xml:space="preserve"> InpR!K$94</f>
        <v>0</v>
      </c>
      <c r="L132" s="205">
        <f xml:space="preserve"> InpR!L$94</f>
        <v>0</v>
      </c>
      <c r="M132" s="205">
        <f xml:space="preserve"> InpR!M$94</f>
        <v>0.130272074726663</v>
      </c>
      <c r="N132" s="205">
        <f xml:space="preserve"> InpR!N$94</f>
        <v>0.13347523989729801</v>
      </c>
      <c r="O132" s="205">
        <f xml:space="preserve"> InpR!O$94</f>
        <v>0.14693534130306099</v>
      </c>
      <c r="P132" s="205">
        <f xml:space="preserve"> InpR!P$94</f>
        <v>0.16527951521456397</v>
      </c>
      <c r="Q132" s="205">
        <f xml:space="preserve"> InpR!Q$94</f>
        <v>0.17398859178014198</v>
      </c>
      <c r="R132" s="205">
        <f xml:space="preserve"> InpR!R$94</f>
        <v>0</v>
      </c>
    </row>
    <row r="133" spans="1:16383" s="161" customFormat="1" x14ac:dyDescent="0.25">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7.102396891658155</v>
      </c>
      <c r="N133" s="245">
        <f t="shared" si="62"/>
        <v>6.3269988537082913</v>
      </c>
      <c r="O133" s="245">
        <f t="shared" si="62"/>
        <v>5.6447154822348864</v>
      </c>
      <c r="P133" s="245">
        <f t="shared" si="62"/>
        <v>4.9670072018928204</v>
      </c>
      <c r="Q133" s="245">
        <f t="shared" si="62"/>
        <v>4.2787366646006255</v>
      </c>
      <c r="R133" s="245">
        <f t="shared" si="62"/>
        <v>3.6473824272560189</v>
      </c>
    </row>
    <row r="134" spans="1:16383" s="91" customFormat="1" x14ac:dyDescent="0.25">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0.17229059376419745</v>
      </c>
      <c r="N134" s="246">
        <f t="shared" si="63"/>
        <v>0.1872010193176849</v>
      </c>
      <c r="O134" s="246">
        <f t="shared" si="63"/>
        <v>0.17782932870588333</v>
      </c>
      <c r="P134" s="246">
        <f t="shared" si="63"/>
        <v>0.15894423046057371</v>
      </c>
      <c r="Q134" s="246">
        <f t="shared" si="63"/>
        <v>0.13691957326721918</v>
      </c>
      <c r="R134" s="246">
        <f t="shared" si="63"/>
        <v>0.10942147281767986</v>
      </c>
      <c r="S134" s="92"/>
      <c r="T134" s="92"/>
      <c r="U134" s="92"/>
      <c r="V134" s="92"/>
      <c r="W134" s="92"/>
      <c r="X134" s="92"/>
      <c r="Y134" s="92"/>
      <c r="Z134" s="92"/>
    </row>
    <row r="135" spans="1:16383" x14ac:dyDescent="0.25">
      <c r="C135" s="278"/>
      <c r="E135" s="7" t="s">
        <v>319</v>
      </c>
      <c r="F135" s="247"/>
      <c r="G135" s="162" t="s">
        <v>88</v>
      </c>
      <c r="H135" s="247"/>
      <c r="I135" s="247"/>
      <c r="J135" s="246">
        <f t="shared" ref="J135:R135" si="64" xml:space="preserve"> (J133+J134) * J132</f>
        <v>0</v>
      </c>
      <c r="K135" s="246">
        <f t="shared" si="64"/>
        <v>0</v>
      </c>
      <c r="L135" s="246">
        <f t="shared" si="64"/>
        <v>0</v>
      </c>
      <c r="M135" s="246">
        <f xml:space="preserve"> (M133+M134) * M132</f>
        <v>0.94768863171406081</v>
      </c>
      <c r="N135" s="246">
        <f t="shared" si="64"/>
        <v>0.86948439079109041</v>
      </c>
      <c r="O135" s="246">
        <f t="shared" si="64"/>
        <v>0.85553760904794862</v>
      </c>
      <c r="P135" s="246">
        <f t="shared" si="64"/>
        <v>0.84721476775276883</v>
      </c>
      <c r="Q135" s="246">
        <f t="shared" si="64"/>
        <v>0.76827381061182598</v>
      </c>
      <c r="R135" s="246">
        <f t="shared" si="64"/>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InpR!$E$87</f>
        <v>RCV - CPI(H) + RPI wedge initial balance - nominal - WR</v>
      </c>
      <c r="F137" s="250">
        <f>InpR!$F$87</f>
        <v>7.102396891658155</v>
      </c>
      <c r="G137" s="200" t="str">
        <f>InpR!$G$87</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163</v>
      </c>
      <c r="G140" s="162" t="s">
        <v>88</v>
      </c>
      <c r="J140" s="242">
        <f t="shared" ref="J140:R140" si="65" xml:space="preserve"> I143</f>
        <v>0</v>
      </c>
      <c r="K140" s="242">
        <f t="shared" si="65"/>
        <v>0</v>
      </c>
      <c r="L140" s="242">
        <f t="shared" si="65"/>
        <v>0</v>
      </c>
      <c r="M140" s="242">
        <f t="shared" si="65"/>
        <v>7.102396891658155</v>
      </c>
      <c r="N140" s="242">
        <f t="shared" si="65"/>
        <v>6.3269988537082913</v>
      </c>
      <c r="O140" s="242">
        <f t="shared" si="65"/>
        <v>5.6447154822348864</v>
      </c>
      <c r="P140" s="242">
        <f t="shared" si="65"/>
        <v>4.9670072018928204</v>
      </c>
      <c r="Q140" s="242">
        <f t="shared" si="65"/>
        <v>4.2787366646006255</v>
      </c>
      <c r="R140" s="242">
        <f t="shared" si="65"/>
        <v>3.6473824272560189</v>
      </c>
    </row>
    <row r="141" spans="1:16383" x14ac:dyDescent="0.25">
      <c r="A141" s="47"/>
      <c r="B141" s="51"/>
      <c r="C141" s="111"/>
      <c r="D141" s="56" t="s">
        <v>139</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0.17229059376419745</v>
      </c>
      <c r="N141" s="242">
        <f t="shared" si="66"/>
        <v>0.1872010193176849</v>
      </c>
      <c r="O141" s="242">
        <f t="shared" si="66"/>
        <v>0.17782932870588333</v>
      </c>
      <c r="P141" s="242">
        <f t="shared" si="66"/>
        <v>0.15894423046057371</v>
      </c>
      <c r="Q141" s="242">
        <f t="shared" si="66"/>
        <v>0.13691957326721918</v>
      </c>
      <c r="R141" s="242">
        <f t="shared" si="66"/>
        <v>0.10942147281767986</v>
      </c>
    </row>
    <row r="142" spans="1:16383" x14ac:dyDescent="0.25">
      <c r="A142" s="47"/>
      <c r="B142" s="51"/>
      <c r="C142" s="111"/>
      <c r="D142" s="56" t="s">
        <v>140</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0.94768863171406081</v>
      </c>
      <c r="N142" s="242">
        <f t="shared" si="67"/>
        <v>0.86948439079109041</v>
      </c>
      <c r="O142" s="242">
        <f t="shared" si="67"/>
        <v>0.85553760904794862</v>
      </c>
      <c r="P142" s="242">
        <f t="shared" si="67"/>
        <v>0.84721476775276883</v>
      </c>
      <c r="Q142" s="242">
        <f t="shared" si="67"/>
        <v>0.76827381061182598</v>
      </c>
      <c r="R142" s="242">
        <f t="shared" si="67"/>
        <v>0</v>
      </c>
    </row>
    <row r="143" spans="1:16383" s="138" customFormat="1" x14ac:dyDescent="0.25">
      <c r="A143" s="134"/>
      <c r="B143" s="135"/>
      <c r="C143" s="279"/>
      <c r="D143" s="137"/>
      <c r="E143" s="138" t="s">
        <v>164</v>
      </c>
      <c r="G143" s="163" t="s">
        <v>88</v>
      </c>
      <c r="J143" s="243">
        <f t="shared" ref="J143:R143" si="68" xml:space="preserve"> IF( J138 = 1, $F137, J140 + J141 - J142)</f>
        <v>0</v>
      </c>
      <c r="K143" s="243">
        <f t="shared" si="68"/>
        <v>0</v>
      </c>
      <c r="L143" s="243">
        <f t="shared" si="68"/>
        <v>7.102396891658155</v>
      </c>
      <c r="M143" s="243">
        <f t="shared" si="68"/>
        <v>6.3269988537082913</v>
      </c>
      <c r="N143" s="243">
        <f t="shared" si="68"/>
        <v>5.6447154822348864</v>
      </c>
      <c r="O143" s="243">
        <f t="shared" si="68"/>
        <v>4.9670072018928204</v>
      </c>
      <c r="P143" s="243">
        <f t="shared" si="68"/>
        <v>4.2787366646006255</v>
      </c>
      <c r="Q143" s="243">
        <f t="shared" si="68"/>
        <v>3.6473824272560189</v>
      </c>
      <c r="R143" s="243">
        <f t="shared" si="68"/>
        <v>3.7568039000736988</v>
      </c>
    </row>
    <row r="145" spans="1:26" s="92" customFormat="1" x14ac:dyDescent="0.25">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7.102396891658155</v>
      </c>
      <c r="N145" s="185">
        <f t="shared" si="69"/>
        <v>6.3269988537082913</v>
      </c>
      <c r="O145" s="185">
        <f t="shared" si="69"/>
        <v>5.6447154822348864</v>
      </c>
      <c r="P145" s="185">
        <f t="shared" si="69"/>
        <v>4.9670072018928204</v>
      </c>
      <c r="Q145" s="185">
        <f t="shared" si="69"/>
        <v>4.2787366646006255</v>
      </c>
      <c r="R145" s="185">
        <f t="shared" si="69"/>
        <v>3.6473824272560189</v>
      </c>
    </row>
    <row r="146" spans="1:26" s="91" customFormat="1" x14ac:dyDescent="0.25">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0.17229059376419745</v>
      </c>
      <c r="N146" s="184">
        <f t="shared" si="70"/>
        <v>0.1872010193176849</v>
      </c>
      <c r="O146" s="184">
        <f t="shared" si="70"/>
        <v>0.17782932870588333</v>
      </c>
      <c r="P146" s="184">
        <f t="shared" si="70"/>
        <v>0.15894423046057371</v>
      </c>
      <c r="Q146" s="184">
        <f t="shared" si="70"/>
        <v>0.13691957326721918</v>
      </c>
      <c r="R146" s="184">
        <f t="shared" si="70"/>
        <v>0.10942147281767986</v>
      </c>
      <c r="S146" s="92"/>
      <c r="T146" s="92"/>
      <c r="U146" s="92"/>
      <c r="V146" s="92"/>
      <c r="W146" s="92"/>
      <c r="X146" s="92"/>
      <c r="Y146" s="92"/>
      <c r="Z146" s="92"/>
    </row>
    <row r="147" spans="1:26" s="92" customFormat="1" x14ac:dyDescent="0.25">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7.102396891658155</v>
      </c>
      <c r="M147" s="185">
        <f t="shared" si="71"/>
        <v>6.3269988537082913</v>
      </c>
      <c r="N147" s="185">
        <f t="shared" si="71"/>
        <v>5.6447154822348864</v>
      </c>
      <c r="O147" s="185">
        <f t="shared" si="71"/>
        <v>4.9670072018928204</v>
      </c>
      <c r="P147" s="185">
        <f t="shared" si="71"/>
        <v>4.2787366646006255</v>
      </c>
      <c r="Q147" s="185">
        <f t="shared" si="71"/>
        <v>3.6473824272560189</v>
      </c>
      <c r="R147" s="185">
        <f t="shared" si="71"/>
        <v>3.7568039000736988</v>
      </c>
    </row>
    <row r="148" spans="1:26" x14ac:dyDescent="0.25">
      <c r="A148" s="49"/>
      <c r="C148" s="278"/>
      <c r="D148" s="57"/>
      <c r="E148" s="7" t="s">
        <v>317</v>
      </c>
      <c r="F148" s="244"/>
      <c r="G148" s="185" t="s">
        <v>88</v>
      </c>
      <c r="H148" s="244"/>
      <c r="I148" s="244"/>
      <c r="J148" s="185">
        <f t="shared" ref="J148:L148" si="72" xml:space="preserve"> ( (J145+J146) + J147) / 2</f>
        <v>0</v>
      </c>
      <c r="K148" s="185">
        <f t="shared" si="72"/>
        <v>0</v>
      </c>
      <c r="L148" s="185">
        <f t="shared" si="72"/>
        <v>3.5511984458290775</v>
      </c>
      <c r="M148" s="185">
        <f xml:space="preserve"> ( (M145+M146) + M147) / 2</f>
        <v>6.8008431695653222</v>
      </c>
      <c r="N148" s="185">
        <f t="shared" ref="N148:R148" si="73" xml:space="preserve"> ( (N145+N146) + N147) / 2</f>
        <v>6.0794576776304314</v>
      </c>
      <c r="O148" s="185">
        <f t="shared" si="73"/>
        <v>5.3947760064167944</v>
      </c>
      <c r="P148" s="185">
        <f t="shared" si="73"/>
        <v>4.70234404847701</v>
      </c>
      <c r="Q148" s="185">
        <f t="shared" si="73"/>
        <v>4.0315193325619321</v>
      </c>
      <c r="R148" s="185">
        <f t="shared" si="73"/>
        <v>3.7568039000736988</v>
      </c>
    </row>
    <row r="150" spans="1:26" s="205" customFormat="1" x14ac:dyDescent="0.25">
      <c r="A150" s="201"/>
      <c r="B150" s="202"/>
      <c r="C150" s="203"/>
      <c r="D150" s="204"/>
      <c r="E150" s="205" t="str">
        <f xml:space="preserve"> InpR!E$101</f>
        <v>WACC on RCV - CPI(H) + RPI wedge bf and additions - WR</v>
      </c>
      <c r="F150" s="205">
        <f xml:space="preserve"> InpR!F$101</f>
        <v>0</v>
      </c>
      <c r="G150" s="223" t="str">
        <f xml:space="preserve"> InpR!G$101</f>
        <v>%</v>
      </c>
      <c r="H150" s="205" t="str">
        <f xml:space="preserve"> InpR!I$101</f>
        <v>PR19 Financial model, 'Water Resources' sheet row 980</v>
      </c>
      <c r="I150" s="205" t="e">
        <f xml:space="preserve"> InpR!#REF!</f>
        <v>#REF!</v>
      </c>
      <c r="J150" s="205">
        <f xml:space="preserve"> InpR!J$101</f>
        <v>0</v>
      </c>
      <c r="K150" s="205">
        <f xml:space="preserve"> InpR!K$101</f>
        <v>0</v>
      </c>
      <c r="L150" s="205">
        <f xml:space="preserve"> InpR!L$101</f>
        <v>0</v>
      </c>
      <c r="M150" s="205">
        <f xml:space="preserve"> InpR!M$101</f>
        <v>2.1125902035494581E-2</v>
      </c>
      <c r="N150" s="205">
        <f xml:space="preserve"> InpR!N$101</f>
        <v>2.1125902035494581E-2</v>
      </c>
      <c r="O150" s="205">
        <f xml:space="preserve"> InpR!O$101</f>
        <v>2.1125902035494581E-2</v>
      </c>
      <c r="P150" s="205">
        <f xml:space="preserve"> InpR!P$101</f>
        <v>2.1125902035494581E-2</v>
      </c>
      <c r="Q150" s="205">
        <f xml:space="preserve"> InpR!Q$101</f>
        <v>2.1125902035494581E-2</v>
      </c>
      <c r="R150" s="205">
        <f xml:space="preserve"> InpR!R$101</f>
        <v>0</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3.5511984458290775</v>
      </c>
      <c r="M152" s="246">
        <f t="shared" si="74"/>
        <v>6.8008431695653222</v>
      </c>
      <c r="N152" s="246">
        <f t="shared" si="74"/>
        <v>6.0794576776304314</v>
      </c>
      <c r="O152" s="246">
        <f t="shared" si="74"/>
        <v>5.3947760064167944</v>
      </c>
      <c r="P152" s="246">
        <f t="shared" si="74"/>
        <v>4.70234404847701</v>
      </c>
      <c r="Q152" s="246">
        <f t="shared" si="74"/>
        <v>4.0315193325619321</v>
      </c>
      <c r="R152" s="246">
        <f t="shared" si="74"/>
        <v>3.7568039000736988</v>
      </c>
    </row>
    <row r="153" spans="1:26" x14ac:dyDescent="0.25">
      <c r="C153" s="278"/>
      <c r="E153" s="7" t="s">
        <v>320</v>
      </c>
      <c r="F153" s="244"/>
      <c r="G153" s="184" t="s">
        <v>88</v>
      </c>
      <c r="H153" s="244"/>
      <c r="I153" s="244"/>
      <c r="J153" s="246">
        <f t="shared" ref="J153:K153" si="75">J150*J151*J152</f>
        <v>0</v>
      </c>
      <c r="K153" s="246">
        <f t="shared" si="75"/>
        <v>0</v>
      </c>
      <c r="L153" s="246">
        <f>L150*L151*L152</f>
        <v>0</v>
      </c>
      <c r="M153" s="246">
        <f t="shared" ref="M153:R153" si="76">M150*M151*M152</f>
        <v>0.14367394655899945</v>
      </c>
      <c r="N153" s="246">
        <f t="shared" si="76"/>
        <v>0.1284340273265559</v>
      </c>
      <c r="O153" s="246">
        <f t="shared" si="76"/>
        <v>0.11396950941499789</v>
      </c>
      <c r="P153" s="246">
        <f t="shared" si="76"/>
        <v>9.9341259705316293E-2</v>
      </c>
      <c r="Q153" s="246">
        <f t="shared" si="76"/>
        <v>8.5169482473905878E-2</v>
      </c>
      <c r="R153" s="246">
        <f t="shared" si="76"/>
        <v>0</v>
      </c>
    </row>
    <row r="154" spans="1:26" x14ac:dyDescent="0.25">
      <c r="M154" s="187"/>
      <c r="N154" s="187"/>
      <c r="O154" s="187"/>
      <c r="P154" s="187"/>
      <c r="Q154" s="187"/>
    </row>
    <row r="155" spans="1:26" s="91" customFormat="1" x14ac:dyDescent="0.25">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0.94768863171406081</v>
      </c>
      <c r="N155" s="184">
        <f t="shared" si="77"/>
        <v>0.86948439079109041</v>
      </c>
      <c r="O155" s="184">
        <f t="shared" si="77"/>
        <v>0.85553760904794862</v>
      </c>
      <c r="P155" s="184">
        <f t="shared" si="77"/>
        <v>0.84721476775276883</v>
      </c>
      <c r="Q155" s="184">
        <f t="shared" si="77"/>
        <v>0.76827381061182598</v>
      </c>
      <c r="R155" s="184">
        <f t="shared" si="77"/>
        <v>0</v>
      </c>
      <c r="S155" s="92"/>
      <c r="T155" s="92"/>
      <c r="U155" s="92"/>
      <c r="V155" s="92"/>
      <c r="W155" s="92"/>
      <c r="X155" s="92"/>
      <c r="Y155" s="92"/>
      <c r="Z155" s="92"/>
    </row>
    <row r="156" spans="1:26" x14ac:dyDescent="0.25">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0.14367394655899945</v>
      </c>
      <c r="N156" s="184">
        <f t="shared" si="78"/>
        <v>0.1284340273265559</v>
      </c>
      <c r="O156" s="184">
        <f t="shared" si="78"/>
        <v>0.11396950941499789</v>
      </c>
      <c r="P156" s="184">
        <f t="shared" si="78"/>
        <v>9.9341259705316293E-2</v>
      </c>
      <c r="Q156" s="184">
        <f t="shared" si="78"/>
        <v>8.5169482473905878E-2</v>
      </c>
      <c r="R156" s="184">
        <f t="shared" si="78"/>
        <v>0</v>
      </c>
    </row>
    <row r="157" spans="1:26" x14ac:dyDescent="0.25">
      <c r="C157" s="278"/>
      <c r="E157" s="7" t="s">
        <v>321</v>
      </c>
      <c r="F157" s="244"/>
      <c r="G157" s="184" t="str">
        <f t="shared" ref="G157" si="79">G$155</f>
        <v>£m</v>
      </c>
      <c r="H157" s="244">
        <f>SUM(J157:R157)</f>
        <v>4.8587874353974696</v>
      </c>
      <c r="I157" s="244"/>
      <c r="J157" s="244">
        <f t="shared" ref="J157:R157" si="80">SUM(J155:J156)</f>
        <v>0</v>
      </c>
      <c r="K157" s="244">
        <f t="shared" si="80"/>
        <v>0</v>
      </c>
      <c r="L157" s="244">
        <f>SUM(L155:L156)</f>
        <v>0</v>
      </c>
      <c r="M157" s="244">
        <f t="shared" si="80"/>
        <v>1.0913625782730603</v>
      </c>
      <c r="N157" s="244">
        <f t="shared" si="80"/>
        <v>0.99791841811764637</v>
      </c>
      <c r="O157" s="244">
        <f t="shared" si="80"/>
        <v>0.96950711846294646</v>
      </c>
      <c r="P157" s="244">
        <f t="shared" si="80"/>
        <v>0.94655602745808509</v>
      </c>
      <c r="Q157" s="244">
        <f t="shared" si="80"/>
        <v>0.85344329308573186</v>
      </c>
      <c r="R157" s="244">
        <f t="shared" si="80"/>
        <v>0</v>
      </c>
    </row>
    <row r="159" spans="1:26" x14ac:dyDescent="0.25">
      <c r="E159" s="7" t="str">
        <f t="shared" ref="E159:R159" si="81" xml:space="preserve"> E$157</f>
        <v>Total True up Nominal revenue to company</v>
      </c>
      <c r="F159" s="184">
        <f t="shared" si="81"/>
        <v>0</v>
      </c>
      <c r="G159" s="184" t="str">
        <f t="shared" si="81"/>
        <v>£m</v>
      </c>
      <c r="H159" s="184">
        <f t="shared" si="81"/>
        <v>4.8587874353974696</v>
      </c>
      <c r="I159" s="184">
        <f t="shared" si="81"/>
        <v>0</v>
      </c>
      <c r="J159" s="184">
        <f t="shared" si="81"/>
        <v>0</v>
      </c>
      <c r="K159" s="184">
        <f t="shared" si="81"/>
        <v>0</v>
      </c>
      <c r="L159" s="184">
        <f t="shared" si="81"/>
        <v>0</v>
      </c>
      <c r="M159" s="184">
        <f t="shared" si="81"/>
        <v>1.0913625782730603</v>
      </c>
      <c r="N159" s="184">
        <f t="shared" si="81"/>
        <v>0.99791841811764637</v>
      </c>
      <c r="O159" s="184">
        <f t="shared" si="81"/>
        <v>0.96950711846294646</v>
      </c>
      <c r="P159" s="184">
        <f t="shared" si="81"/>
        <v>0.94655602745808509</v>
      </c>
      <c r="Q159" s="184">
        <f t="shared" si="81"/>
        <v>0.85344329308573186</v>
      </c>
      <c r="R159" s="184">
        <f t="shared" si="81"/>
        <v>0</v>
      </c>
    </row>
    <row r="160" spans="1:26" x14ac:dyDescent="0.25">
      <c r="E160" s="7" t="str">
        <f t="shared" ref="E160:R160" si="82" xml:space="preserve"> E$108</f>
        <v>Total nominal revenue company should have received</v>
      </c>
      <c r="F160" s="184">
        <f t="shared" si="82"/>
        <v>0</v>
      </c>
      <c r="G160" s="184" t="str">
        <f t="shared" si="82"/>
        <v>£m</v>
      </c>
      <c r="H160" s="184">
        <f t="shared" si="82"/>
        <v>4.9887884296687837</v>
      </c>
      <c r="I160" s="184">
        <f t="shared" si="82"/>
        <v>0</v>
      </c>
      <c r="J160" s="184">
        <f t="shared" si="82"/>
        <v>0</v>
      </c>
      <c r="K160" s="184">
        <f t="shared" si="82"/>
        <v>0</v>
      </c>
      <c r="L160" s="184">
        <f t="shared" si="82"/>
        <v>0</v>
      </c>
      <c r="M160" s="184">
        <f t="shared" si="82"/>
        <v>1.0873682683593862</v>
      </c>
      <c r="N160" s="184">
        <f t="shared" si="82"/>
        <v>1.0053514828756263</v>
      </c>
      <c r="O160" s="184">
        <f t="shared" si="82"/>
        <v>1.0053681329768234</v>
      </c>
      <c r="P160" s="184">
        <f t="shared" si="82"/>
        <v>0.99424918753998348</v>
      </c>
      <c r="Q160" s="184">
        <f t="shared" si="82"/>
        <v>0.89645135791696395</v>
      </c>
      <c r="R160" s="184">
        <f t="shared" si="82"/>
        <v>0</v>
      </c>
    </row>
    <row r="161" spans="1:16383" s="185" customFormat="1" x14ac:dyDescent="0.25">
      <c r="A161" s="252"/>
      <c r="B161" s="181"/>
      <c r="C161" s="182"/>
      <c r="D161" s="253"/>
      <c r="E161" s="7" t="s">
        <v>268</v>
      </c>
      <c r="G161" s="185" t="str">
        <f t="shared" ref="G161" si="83" xml:space="preserve"> G$153</f>
        <v>£m</v>
      </c>
      <c r="H161" s="185">
        <f xml:space="preserve"> SUM(J161:R161)</f>
        <v>0.13000099427131317</v>
      </c>
      <c r="J161" s="185">
        <f t="shared" ref="J161:K161" si="84">J160-J159</f>
        <v>0</v>
      </c>
      <c r="K161" s="185">
        <f t="shared" si="84"/>
        <v>0</v>
      </c>
      <c r="L161" s="185">
        <f>L160-L159</f>
        <v>0</v>
      </c>
      <c r="M161" s="185">
        <f>M160-M159</f>
        <v>-3.99430991367411E-3</v>
      </c>
      <c r="N161" s="185">
        <f t="shared" ref="N161:R161" si="85">N160-N159</f>
        <v>7.4330647579798903E-3</v>
      </c>
      <c r="O161" s="185">
        <f t="shared" si="85"/>
        <v>3.586101451387691E-2</v>
      </c>
      <c r="P161" s="185">
        <f t="shared" si="85"/>
        <v>4.7693160081898389E-2</v>
      </c>
      <c r="Q161" s="185">
        <f t="shared" si="85"/>
        <v>4.3008064831232096E-2</v>
      </c>
      <c r="R161" s="185">
        <f t="shared" si="85"/>
        <v>0</v>
      </c>
    </row>
    <row r="163" spans="1:16383" s="91" customFormat="1" x14ac:dyDescent="0.25">
      <c r="A163" s="170"/>
      <c r="B163" s="165"/>
      <c r="C163" s="166"/>
      <c r="D163" s="171"/>
      <c r="E163" s="7" t="str">
        <f t="shared" ref="E163:R163" si="86" xml:space="preserve"> E$161</f>
        <v>Value of True up nominal</v>
      </c>
      <c r="F163" s="248">
        <f t="shared" si="86"/>
        <v>0</v>
      </c>
      <c r="G163" s="248" t="str">
        <f t="shared" si="86"/>
        <v>£m</v>
      </c>
      <c r="H163" s="248">
        <f t="shared" si="86"/>
        <v>0.13000099427131317</v>
      </c>
      <c r="I163" s="248">
        <f t="shared" si="86"/>
        <v>0</v>
      </c>
      <c r="J163" s="248">
        <f t="shared" si="86"/>
        <v>0</v>
      </c>
      <c r="K163" s="248">
        <f t="shared" si="86"/>
        <v>0</v>
      </c>
      <c r="L163" s="248">
        <f t="shared" si="86"/>
        <v>0</v>
      </c>
      <c r="M163" s="248">
        <f t="shared" si="86"/>
        <v>-3.99430991367411E-3</v>
      </c>
      <c r="N163" s="248">
        <f t="shared" si="86"/>
        <v>7.4330647579798903E-3</v>
      </c>
      <c r="O163" s="248">
        <f t="shared" si="86"/>
        <v>3.586101451387691E-2</v>
      </c>
      <c r="P163" s="248">
        <f t="shared" si="86"/>
        <v>4.7693160081898389E-2</v>
      </c>
      <c r="Q163" s="248">
        <f t="shared" si="86"/>
        <v>4.3008064831232096E-2</v>
      </c>
      <c r="R163" s="248">
        <f t="shared" si="86"/>
        <v>0</v>
      </c>
      <c r="S163" s="92"/>
      <c r="T163" s="92"/>
      <c r="U163" s="92"/>
      <c r="V163" s="92"/>
      <c r="W163" s="92"/>
      <c r="X163" s="92"/>
      <c r="Y163" s="92"/>
      <c r="Z163" s="92"/>
    </row>
    <row r="164" spans="1:16383" s="91" customFormat="1" x14ac:dyDescent="0.25">
      <c r="A164" s="170"/>
      <c r="B164" s="165"/>
      <c r="C164" s="166"/>
      <c r="D164" s="171"/>
      <c r="E164" s="7" t="str">
        <f t="shared" ref="E164:R164" si="87" xml:space="preserve"> E$116</f>
        <v>Difference in nominal revenue</v>
      </c>
      <c r="F164" s="248">
        <f t="shared" si="87"/>
        <v>0</v>
      </c>
      <c r="G164" s="248" t="str">
        <f t="shared" si="87"/>
        <v>£m</v>
      </c>
      <c r="H164" s="248">
        <f t="shared" si="87"/>
        <v>0.13000099427131317</v>
      </c>
      <c r="I164" s="248">
        <f t="shared" si="87"/>
        <v>0</v>
      </c>
      <c r="J164" s="248">
        <f t="shared" si="87"/>
        <v>0</v>
      </c>
      <c r="K164" s="248">
        <f t="shared" si="87"/>
        <v>0</v>
      </c>
      <c r="L164" s="248">
        <f t="shared" si="87"/>
        <v>0</v>
      </c>
      <c r="M164" s="248">
        <f t="shared" si="87"/>
        <v>-3.99430991367411E-3</v>
      </c>
      <c r="N164" s="248">
        <f t="shared" si="87"/>
        <v>7.4330647579798903E-3</v>
      </c>
      <c r="O164" s="248">
        <f t="shared" si="87"/>
        <v>3.586101451387691E-2</v>
      </c>
      <c r="P164" s="248">
        <f t="shared" si="87"/>
        <v>4.7693160081898389E-2</v>
      </c>
      <c r="Q164" s="248">
        <f t="shared" si="87"/>
        <v>4.3008064831232096E-2</v>
      </c>
      <c r="R164" s="248">
        <f t="shared" si="87"/>
        <v>0</v>
      </c>
      <c r="S164" s="92"/>
      <c r="T164" s="92"/>
      <c r="U164" s="92"/>
      <c r="V164" s="92"/>
      <c r="W164" s="92"/>
      <c r="X164" s="92"/>
      <c r="Y164" s="92"/>
      <c r="Z164" s="92"/>
    </row>
    <row r="165" spans="1:16383" s="211" customFormat="1" x14ac:dyDescent="0.25">
      <c r="A165" s="224"/>
      <c r="B165" s="208"/>
      <c r="C165" s="209"/>
      <c r="D165" s="210"/>
      <c r="E165" s="7" t="s">
        <v>165</v>
      </c>
      <c r="F165" s="225">
        <f>SUM(J165:R165)</f>
        <v>0</v>
      </c>
      <c r="G165" s="211" t="s">
        <v>128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5">
      <c r="A167" s="50" t="s">
        <v>278</v>
      </c>
      <c r="B167" s="50"/>
    </row>
    <row r="169" spans="1:16383" x14ac:dyDescent="0.25">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3.5511984458290775</v>
      </c>
      <c r="M169" s="185">
        <f t="shared" si="90"/>
        <v>6.8008431695653222</v>
      </c>
      <c r="N169" s="184">
        <f t="shared" si="90"/>
        <v>6.0794576776304314</v>
      </c>
      <c r="O169" s="184">
        <f t="shared" si="90"/>
        <v>5.3947760064167944</v>
      </c>
      <c r="P169" s="184">
        <f t="shared" si="90"/>
        <v>4.70234404847701</v>
      </c>
      <c r="Q169" s="184">
        <f t="shared" si="90"/>
        <v>4.0315193325619321</v>
      </c>
      <c r="R169" s="184">
        <f t="shared" si="90"/>
        <v>3.7568039000736988</v>
      </c>
    </row>
    <row r="170" spans="1:16383" x14ac:dyDescent="0.25">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3.5511984458290775</v>
      </c>
      <c r="M170" s="185">
        <f t="shared" si="91"/>
        <v>6.7759525641566931</v>
      </c>
      <c r="N170" s="184">
        <f t="shared" si="91"/>
        <v>6.1247409410623908</v>
      </c>
      <c r="O170" s="184">
        <f t="shared" si="91"/>
        <v>5.5943229070851892</v>
      </c>
      <c r="P170" s="184">
        <f t="shared" si="91"/>
        <v>4.939276296498754</v>
      </c>
      <c r="Q170" s="184">
        <f t="shared" si="91"/>
        <v>4.2346820338543445</v>
      </c>
      <c r="R170" s="184">
        <f t="shared" si="91"/>
        <v>-3.5527136788005009E-15</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tr">
        <f>E$42 &amp; " - real"</f>
        <v>Forecast RCV average balance - real</v>
      </c>
      <c r="F172" s="184"/>
      <c r="G172" s="184" t="s">
        <v>88</v>
      </c>
      <c r="H172" s="244"/>
      <c r="I172" s="184"/>
      <c r="J172" s="184">
        <f t="shared" ref="J172:R173" si="92" xml:space="preserve"> IF(J$171 = 0, 0, J169 / J$171)</f>
        <v>0</v>
      </c>
      <c r="K172" s="184">
        <f t="shared" si="92"/>
        <v>0</v>
      </c>
      <c r="L172" s="184">
        <f t="shared" si="92"/>
        <v>3.4093591493713</v>
      </c>
      <c r="M172" s="184">
        <f t="shared" si="92"/>
        <v>6.4022294900310524</v>
      </c>
      <c r="N172" s="184">
        <f t="shared" si="92"/>
        <v>5.6106770323617274</v>
      </c>
      <c r="O172" s="184">
        <f t="shared" si="92"/>
        <v>4.8775746720173681</v>
      </c>
      <c r="P172" s="184">
        <f t="shared" si="92"/>
        <v>4.1640809986870009</v>
      </c>
      <c r="Q172" s="184">
        <f t="shared" si="92"/>
        <v>3.4966146442599011</v>
      </c>
      <c r="R172" s="184">
        <f t="shared" si="92"/>
        <v>3.1944594505483894</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88</v>
      </c>
      <c r="H173" s="244"/>
      <c r="I173" s="184"/>
      <c r="J173" s="184">
        <f t="shared" si="92"/>
        <v>0</v>
      </c>
      <c r="K173" s="184">
        <f t="shared" si="92"/>
        <v>0</v>
      </c>
      <c r="L173" s="184">
        <f t="shared" si="92"/>
        <v>3.4093591493713</v>
      </c>
      <c r="M173" s="184">
        <f t="shared" si="92"/>
        <v>6.3787977825208735</v>
      </c>
      <c r="N173" s="184">
        <f t="shared" si="92"/>
        <v>5.6524685505464722</v>
      </c>
      <c r="O173" s="184">
        <f t="shared" si="92"/>
        <v>5.0579908574942136</v>
      </c>
      <c r="P173" s="184">
        <f t="shared" si="92"/>
        <v>4.3738923314590217</v>
      </c>
      <c r="Q173" s="184">
        <f t="shared" si="92"/>
        <v>3.6728215821179964</v>
      </c>
      <c r="R173" s="184">
        <f t="shared" si="92"/>
        <v>-3.0209188683269195E-15</v>
      </c>
      <c r="S173" s="92"/>
      <c r="T173" s="92"/>
      <c r="U173" s="92"/>
      <c r="V173" s="92"/>
      <c r="W173" s="92"/>
      <c r="X173" s="92"/>
      <c r="Y173" s="92"/>
      <c r="Z173" s="92"/>
    </row>
    <row r="174" spans="1:16383" s="91" customFormat="1" x14ac:dyDescent="0.25">
      <c r="A174" s="170"/>
      <c r="B174" s="165"/>
      <c r="C174" s="166"/>
      <c r="D174" s="171"/>
      <c r="E174" s="7" t="s">
        <v>277</v>
      </c>
      <c r="F174" s="184"/>
      <c r="G174" s="184" t="s">
        <v>88</v>
      </c>
      <c r="H174" s="244"/>
      <c r="I174" s="184"/>
      <c r="J174" s="185">
        <f>J173-J172</f>
        <v>0</v>
      </c>
      <c r="K174" s="185">
        <f t="shared" ref="K174:R174" si="93">K173-K172</f>
        <v>0</v>
      </c>
      <c r="L174" s="185">
        <f t="shared" si="93"/>
        <v>0</v>
      </c>
      <c r="M174" s="185">
        <f t="shared" si="93"/>
        <v>-2.3431707510178867E-2</v>
      </c>
      <c r="N174" s="185">
        <f t="shared" si="93"/>
        <v>4.1791518184744803E-2</v>
      </c>
      <c r="O174" s="185">
        <f t="shared" si="93"/>
        <v>0.18041618547684557</v>
      </c>
      <c r="P174" s="185">
        <f t="shared" si="93"/>
        <v>0.2098113327720208</v>
      </c>
      <c r="Q174" s="185">
        <f t="shared" si="93"/>
        <v>0.17620693785809527</v>
      </c>
      <c r="R174" s="185">
        <f t="shared" si="93"/>
        <v>-3.1944594505483925</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-2.3431707510178867E-2</v>
      </c>
      <c r="N176" s="185">
        <f t="shared" si="94"/>
        <v>4.1791518184744803E-2</v>
      </c>
      <c r="O176" s="185">
        <f t="shared" si="94"/>
        <v>0.18041618547684557</v>
      </c>
      <c r="P176" s="185">
        <f t="shared" si="94"/>
        <v>0.2098113327720208</v>
      </c>
      <c r="Q176" s="185">
        <f t="shared" si="94"/>
        <v>0.17620693785809527</v>
      </c>
      <c r="R176" s="185">
        <f t="shared" si="94"/>
        <v>-3.1944594505483925</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353</v>
      </c>
      <c r="F178" s="271"/>
      <c r="G178" s="271" t="s">
        <v>88</v>
      </c>
      <c r="H178" s="270"/>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0.17620693785809527</v>
      </c>
      <c r="R178" s="271">
        <f t="shared" si="95"/>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279</v>
      </c>
      <c r="B180" s="50"/>
    </row>
    <row r="182" spans="1:26" s="91" customFormat="1" x14ac:dyDescent="0.25">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0.94768863171406081</v>
      </c>
      <c r="N182" s="184">
        <f t="shared" si="96"/>
        <v>0.86948439079109041</v>
      </c>
      <c r="O182" s="184">
        <f t="shared" si="96"/>
        <v>0.85553760904794862</v>
      </c>
      <c r="P182" s="184">
        <f t="shared" si="96"/>
        <v>0.84721476775276883</v>
      </c>
      <c r="Q182" s="184">
        <f t="shared" si="96"/>
        <v>0.76827381061182598</v>
      </c>
      <c r="R182" s="184">
        <f t="shared" si="96"/>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0.14367394655899945</v>
      </c>
      <c r="N183" s="184">
        <f t="shared" si="97"/>
        <v>0.1284340273265559</v>
      </c>
      <c r="O183" s="184">
        <f t="shared" si="97"/>
        <v>0.11396950941499789</v>
      </c>
      <c r="P183" s="184">
        <f t="shared" si="97"/>
        <v>9.9341259705316293E-2</v>
      </c>
      <c r="Q183" s="184">
        <f t="shared" si="97"/>
        <v>8.5169482473905878E-2</v>
      </c>
      <c r="R183" s="184">
        <f t="shared" si="97"/>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98">F$157</f>
        <v>0</v>
      </c>
      <c r="G184" s="184" t="str">
        <f t="shared" si="98"/>
        <v>£m</v>
      </c>
      <c r="H184" s="184">
        <f t="shared" si="98"/>
        <v>4.8587874353974696</v>
      </c>
      <c r="I184" s="184">
        <f t="shared" si="98"/>
        <v>0</v>
      </c>
      <c r="J184" s="184">
        <f t="shared" si="98"/>
        <v>0</v>
      </c>
      <c r="K184" s="184">
        <f t="shared" si="98"/>
        <v>0</v>
      </c>
      <c r="L184" s="184">
        <f t="shared" si="98"/>
        <v>0</v>
      </c>
      <c r="M184" s="184">
        <f t="shared" si="98"/>
        <v>1.0913625782730603</v>
      </c>
      <c r="N184" s="184">
        <f t="shared" si="98"/>
        <v>0.99791841811764637</v>
      </c>
      <c r="O184" s="184">
        <f t="shared" si="98"/>
        <v>0.96950711846294646</v>
      </c>
      <c r="P184" s="184">
        <f t="shared" si="98"/>
        <v>0.94655602745808509</v>
      </c>
      <c r="Q184" s="184">
        <f t="shared" si="98"/>
        <v>0.85344329308573186</v>
      </c>
      <c r="R184" s="184">
        <f t="shared" si="98"/>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0.94422015829185346</v>
      </c>
      <c r="N185" s="184">
        <f t="shared" si="99"/>
        <v>0.87596080576195934</v>
      </c>
      <c r="O185" s="184">
        <f t="shared" si="99"/>
        <v>0.88718301528681831</v>
      </c>
      <c r="P185" s="184">
        <f t="shared" si="99"/>
        <v>0.88990252037391027</v>
      </c>
      <c r="Q185" s="184">
        <f t="shared" si="99"/>
        <v>0.80698988011828809</v>
      </c>
      <c r="R185" s="184">
        <f t="shared" si="99"/>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0.14314811006753261</v>
      </c>
      <c r="N186" s="184">
        <f t="shared" si="100"/>
        <v>0.12939067711366695</v>
      </c>
      <c r="O186" s="184">
        <f t="shared" si="100"/>
        <v>0.11818511769000496</v>
      </c>
      <c r="P186" s="184">
        <f t="shared" si="100"/>
        <v>0.10434666716607316</v>
      </c>
      <c r="Q186" s="184">
        <f t="shared" si="100"/>
        <v>8.9461477798675831E-2</v>
      </c>
      <c r="R186" s="184">
        <f t="shared" si="100"/>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01">F$108</f>
        <v>0</v>
      </c>
      <c r="G187" s="184" t="str">
        <f t="shared" si="101"/>
        <v>£m</v>
      </c>
      <c r="H187" s="184">
        <f t="shared" si="101"/>
        <v>4.9887884296687837</v>
      </c>
      <c r="I187" s="184">
        <f t="shared" si="101"/>
        <v>0</v>
      </c>
      <c r="J187" s="184">
        <f t="shared" si="101"/>
        <v>0</v>
      </c>
      <c r="K187" s="184">
        <f t="shared" si="101"/>
        <v>0</v>
      </c>
      <c r="L187" s="184">
        <f t="shared" si="101"/>
        <v>0</v>
      </c>
      <c r="M187" s="184">
        <f t="shared" si="101"/>
        <v>1.0873682683593862</v>
      </c>
      <c r="N187" s="184">
        <f t="shared" si="101"/>
        <v>1.0053514828756263</v>
      </c>
      <c r="O187" s="184">
        <f t="shared" si="101"/>
        <v>1.0053681329768234</v>
      </c>
      <c r="P187" s="184">
        <f t="shared" si="101"/>
        <v>0.99424918753998348</v>
      </c>
      <c r="Q187" s="184">
        <f t="shared" si="101"/>
        <v>0.89645135791696395</v>
      </c>
      <c r="R187" s="184">
        <f t="shared" si="101"/>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3.8846736407813243</v>
      </c>
      <c r="I189" s="184"/>
      <c r="J189" s="184">
        <f t="shared" ref="J189:R194" si="105" xml:space="preserve"> IF(J$188 = 0, 0, J182 / J$188)</f>
        <v>0</v>
      </c>
      <c r="K189" s="184">
        <f t="shared" si="105"/>
        <v>0</v>
      </c>
      <c r="L189" s="184">
        <f t="shared" si="105"/>
        <v>0</v>
      </c>
      <c r="M189" s="185">
        <f t="shared" si="105"/>
        <v>0.89214233500913553</v>
      </c>
      <c r="N189" s="184">
        <f t="shared" si="105"/>
        <v>0.80243935562851632</v>
      </c>
      <c r="O189" s="184">
        <f t="shared" si="105"/>
        <v>0.77351655896131266</v>
      </c>
      <c r="P189" s="184">
        <f t="shared" si="105"/>
        <v>0.75023666491373131</v>
      </c>
      <c r="Q189" s="184">
        <f t="shared" si="105"/>
        <v>0.66633872626862833</v>
      </c>
      <c r="R189" s="184">
        <f t="shared" si="105"/>
        <v>0</v>
      </c>
      <c r="S189" s="92"/>
      <c r="T189" s="92"/>
      <c r="U189" s="92"/>
      <c r="V189" s="92"/>
      <c r="W189" s="92"/>
      <c r="X189" s="92"/>
      <c r="Y189" s="92"/>
      <c r="Z189" s="92"/>
    </row>
    <row r="190" spans="1:26" s="91" customFormat="1" x14ac:dyDescent="0.25">
      <c r="A190" s="170"/>
      <c r="B190" s="165"/>
      <c r="C190" s="166"/>
      <c r="D190" s="171"/>
      <c r="E190" s="7" t="str">
        <f t="shared" si="102"/>
        <v>True up Nominal return- real</v>
      </c>
      <c r="F190" s="184"/>
      <c r="G190" s="184" t="str">
        <f t="shared" si="103"/>
        <v>£m</v>
      </c>
      <c r="H190" s="244">
        <f t="shared" si="104"/>
        <v>0.51866575672210868</v>
      </c>
      <c r="I190" s="184"/>
      <c r="J190" s="184">
        <f t="shared" si="105"/>
        <v>0</v>
      </c>
      <c r="K190" s="184">
        <f t="shared" si="105"/>
        <v>0</v>
      </c>
      <c r="L190" s="184">
        <f t="shared" si="105"/>
        <v>0</v>
      </c>
      <c r="M190" s="185">
        <f t="shared" si="105"/>
        <v>0.13525287301515043</v>
      </c>
      <c r="N190" s="184">
        <f xml:space="preserve"> IF(N$188 = 0, 0, N183 / N$188)</f>
        <v>0.11853061333847331</v>
      </c>
      <c r="O190" s="184">
        <f t="shared" si="105"/>
        <v>0.10304316469184854</v>
      </c>
      <c r="P190" s="184">
        <f t="shared" si="105"/>
        <v>8.7969967246126018E-2</v>
      </c>
      <c r="Q190" s="184">
        <f t="shared" si="105"/>
        <v>7.3869138430510406E-2</v>
      </c>
      <c r="R190" s="184">
        <f t="shared" si="105"/>
        <v>0</v>
      </c>
      <c r="S190" s="92"/>
      <c r="T190" s="92"/>
      <c r="U190" s="92"/>
      <c r="V190" s="92"/>
      <c r="W190" s="92"/>
      <c r="X190" s="92"/>
      <c r="Y190" s="92"/>
      <c r="Z190" s="92"/>
    </row>
    <row r="191" spans="1:26" s="91" customFormat="1" x14ac:dyDescent="0.25">
      <c r="A191" s="170"/>
      <c r="B191" s="165"/>
      <c r="C191" s="166"/>
      <c r="D191" s="171"/>
      <c r="E191" s="7" t="str">
        <f t="shared" si="102"/>
        <v>Total True up Nominal revenue to company- real</v>
      </c>
      <c r="F191" s="184"/>
      <c r="G191" s="184" t="str">
        <f t="shared" si="103"/>
        <v>£m</v>
      </c>
      <c r="H191" s="244">
        <f t="shared" si="104"/>
        <v>4.4033393975034336</v>
      </c>
      <c r="I191" s="184"/>
      <c r="J191" s="184">
        <f t="shared" si="105"/>
        <v>0</v>
      </c>
      <c r="K191" s="184">
        <f t="shared" si="105"/>
        <v>0</v>
      </c>
      <c r="L191" s="184">
        <f t="shared" si="105"/>
        <v>0</v>
      </c>
      <c r="M191" s="185">
        <f t="shared" si="105"/>
        <v>1.0273952080242861</v>
      </c>
      <c r="N191" s="184">
        <f t="shared" si="105"/>
        <v>0.92096996896698968</v>
      </c>
      <c r="O191" s="184">
        <f t="shared" si="105"/>
        <v>0.87655972365316115</v>
      </c>
      <c r="P191" s="184">
        <f t="shared" si="105"/>
        <v>0.83820663215985736</v>
      </c>
      <c r="Q191" s="184">
        <f t="shared" si="105"/>
        <v>0.7402078646991388</v>
      </c>
      <c r="R191" s="184">
        <f t="shared" si="105"/>
        <v>0</v>
      </c>
      <c r="S191" s="92"/>
      <c r="T191" s="92"/>
      <c r="U191" s="92"/>
      <c r="V191" s="92"/>
      <c r="W191" s="92"/>
      <c r="X191" s="92"/>
      <c r="Y191" s="92"/>
      <c r="Z191" s="92"/>
    </row>
    <row r="192" spans="1:26" s="91" customFormat="1" x14ac:dyDescent="0.25">
      <c r="A192" s="170"/>
      <c r="B192" s="165"/>
      <c r="C192" s="166"/>
      <c r="D192" s="171"/>
      <c r="E192" s="7" t="str">
        <f t="shared" si="102"/>
        <v>RCV run-off company should have received- real</v>
      </c>
      <c r="F192" s="184"/>
      <c r="G192" s="184" t="str">
        <f t="shared" si="103"/>
        <v>£m</v>
      </c>
      <c r="H192" s="244">
        <f t="shared" si="104"/>
        <v>3.9873776355870554</v>
      </c>
      <c r="I192" s="184"/>
      <c r="J192" s="184">
        <f t="shared" si="105"/>
        <v>0</v>
      </c>
      <c r="K192" s="184">
        <f t="shared" si="105"/>
        <v>0</v>
      </c>
      <c r="L192" s="184">
        <f t="shared" si="105"/>
        <v>0</v>
      </c>
      <c r="M192" s="185">
        <f t="shared" si="105"/>
        <v>0.88887715710760429</v>
      </c>
      <c r="N192" s="184">
        <f t="shared" si="105"/>
        <v>0.80841638099095958</v>
      </c>
      <c r="O192" s="184">
        <f t="shared" si="105"/>
        <v>0.80212809570960708</v>
      </c>
      <c r="P192" s="184">
        <f t="shared" si="105"/>
        <v>0.78803808006622689</v>
      </c>
      <c r="Q192" s="184">
        <f t="shared" si="105"/>
        <v>0.69991792171265765</v>
      </c>
      <c r="R192" s="184">
        <f t="shared" si="105"/>
        <v>0</v>
      </c>
      <c r="S192" s="92"/>
      <c r="T192" s="92"/>
      <c r="U192" s="92"/>
      <c r="V192" s="92"/>
      <c r="W192" s="92"/>
      <c r="X192" s="92"/>
      <c r="Y192" s="92"/>
      <c r="Z192" s="92"/>
    </row>
    <row r="193" spans="1:26" s="91" customFormat="1" x14ac:dyDescent="0.25">
      <c r="A193" s="170"/>
      <c r="B193" s="165"/>
      <c r="C193" s="166"/>
      <c r="D193" s="171"/>
      <c r="E193" s="7" t="str">
        <f t="shared" si="102"/>
        <v>Nominal return company should have received- real</v>
      </c>
      <c r="F193" s="184"/>
      <c r="G193" s="184" t="str">
        <f t="shared" si="103"/>
        <v>£m</v>
      </c>
      <c r="H193" s="244">
        <f t="shared" si="104"/>
        <v>0.53102006311305416</v>
      </c>
      <c r="I193" s="184"/>
      <c r="J193" s="184">
        <f t="shared" si="105"/>
        <v>0</v>
      </c>
      <c r="K193" s="184">
        <f t="shared" si="105"/>
        <v>0</v>
      </c>
      <c r="L193" s="184">
        <f t="shared" si="105"/>
        <v>0</v>
      </c>
      <c r="M193" s="185">
        <f t="shared" si="105"/>
        <v>0.13475785705776605</v>
      </c>
      <c r="N193" s="184">
        <f t="shared" si="105"/>
        <v>0.11941349685755881</v>
      </c>
      <c r="O193" s="184">
        <f t="shared" si="105"/>
        <v>0.10685461935184999</v>
      </c>
      <c r="P193" s="184">
        <f t="shared" si="105"/>
        <v>9.2402420908204275E-2</v>
      </c>
      <c r="Q193" s="184">
        <f t="shared" si="105"/>
        <v>7.759166893767501E-2</v>
      </c>
      <c r="R193" s="184">
        <f t="shared" si="105"/>
        <v>0</v>
      </c>
      <c r="S193" s="92"/>
      <c r="T193" s="92"/>
      <c r="U193" s="92"/>
      <c r="V193" s="92"/>
      <c r="W193" s="92"/>
      <c r="X193" s="92"/>
      <c r="Y193" s="92"/>
      <c r="Z193" s="92"/>
    </row>
    <row r="194" spans="1:26" s="91" customFormat="1" x14ac:dyDescent="0.25">
      <c r="A194" s="170"/>
      <c r="B194" s="165"/>
      <c r="C194" s="166"/>
      <c r="D194" s="171"/>
      <c r="E194" s="7" t="str">
        <f t="shared" si="102"/>
        <v>Total nominal revenue company should have received- real</v>
      </c>
      <c r="F194" s="184"/>
      <c r="G194" s="184" t="str">
        <f t="shared" si="103"/>
        <v>£m</v>
      </c>
      <c r="H194" s="244">
        <f t="shared" si="104"/>
        <v>4.5183976987001095</v>
      </c>
      <c r="I194" s="184"/>
      <c r="J194" s="184">
        <f t="shared" si="105"/>
        <v>0</v>
      </c>
      <c r="K194" s="184">
        <f t="shared" si="105"/>
        <v>0</v>
      </c>
      <c r="L194" s="184">
        <f t="shared" si="105"/>
        <v>0</v>
      </c>
      <c r="M194" s="185">
        <f t="shared" si="105"/>
        <v>1.0236350141653703</v>
      </c>
      <c r="N194" s="184">
        <f t="shared" si="105"/>
        <v>0.92782987784851845</v>
      </c>
      <c r="O194" s="184">
        <f t="shared" si="105"/>
        <v>0.90898271506145722</v>
      </c>
      <c r="P194" s="184">
        <f t="shared" si="105"/>
        <v>0.88044050097443127</v>
      </c>
      <c r="Q194" s="184">
        <f t="shared" si="105"/>
        <v>0.77750959065033276</v>
      </c>
      <c r="R194" s="184">
        <f t="shared" si="105"/>
        <v>0</v>
      </c>
      <c r="S194" s="92"/>
      <c r="T194" s="92"/>
      <c r="U194" s="92"/>
      <c r="V194" s="92"/>
      <c r="W194" s="92"/>
      <c r="X194" s="92"/>
      <c r="Y194" s="92"/>
      <c r="Z194" s="92"/>
    </row>
    <row r="196" spans="1:26" x14ac:dyDescent="0.25">
      <c r="E196" s="7" t="str">
        <f>E$189</f>
        <v>True up Nominal RCV run-off- real</v>
      </c>
      <c r="F196" s="184">
        <f t="shared" ref="F196:R196" si="106">F$189</f>
        <v>0</v>
      </c>
      <c r="G196" s="7" t="str">
        <f t="shared" si="106"/>
        <v>£m</v>
      </c>
      <c r="H196" s="247">
        <f t="shared" si="106"/>
        <v>3.8846736407813243</v>
      </c>
      <c r="I196" s="247">
        <f t="shared" si="106"/>
        <v>0</v>
      </c>
      <c r="J196" s="184">
        <f t="shared" si="106"/>
        <v>0</v>
      </c>
      <c r="K196" s="184">
        <f t="shared" si="106"/>
        <v>0</v>
      </c>
      <c r="L196" s="184">
        <f t="shared" si="106"/>
        <v>0</v>
      </c>
      <c r="M196" s="185">
        <f t="shared" si="106"/>
        <v>0.89214233500913553</v>
      </c>
      <c r="N196" s="184">
        <f t="shared" si="106"/>
        <v>0.80243935562851632</v>
      </c>
      <c r="O196" s="184">
        <f t="shared" si="106"/>
        <v>0.77351655896131266</v>
      </c>
      <c r="P196" s="184">
        <f t="shared" si="106"/>
        <v>0.75023666491373131</v>
      </c>
      <c r="Q196" s="184">
        <f t="shared" si="106"/>
        <v>0.66633872626862833</v>
      </c>
      <c r="R196" s="184">
        <f t="shared" si="106"/>
        <v>0</v>
      </c>
    </row>
    <row r="197" spans="1:26" x14ac:dyDescent="0.25">
      <c r="E197" s="7" t="str">
        <f>E$192</f>
        <v>RCV run-off company should have received- real</v>
      </c>
      <c r="F197" s="184">
        <f t="shared" ref="F197:R197" si="107">F$192</f>
        <v>0</v>
      </c>
      <c r="G197" s="7" t="str">
        <f t="shared" si="107"/>
        <v>£m</v>
      </c>
      <c r="H197" s="247">
        <f t="shared" si="107"/>
        <v>3.9873776355870554</v>
      </c>
      <c r="I197" s="247">
        <f t="shared" si="107"/>
        <v>0</v>
      </c>
      <c r="J197" s="184">
        <f t="shared" si="107"/>
        <v>0</v>
      </c>
      <c r="K197" s="184">
        <f t="shared" si="107"/>
        <v>0</v>
      </c>
      <c r="L197" s="184">
        <f t="shared" si="107"/>
        <v>0</v>
      </c>
      <c r="M197" s="185">
        <f t="shared" si="107"/>
        <v>0.88887715710760429</v>
      </c>
      <c r="N197" s="184">
        <f t="shared" si="107"/>
        <v>0.80841638099095958</v>
      </c>
      <c r="O197" s="184">
        <f t="shared" si="107"/>
        <v>0.80212809570960708</v>
      </c>
      <c r="P197" s="184">
        <f t="shared" si="107"/>
        <v>0.78803808006622689</v>
      </c>
      <c r="Q197" s="184">
        <f t="shared" si="107"/>
        <v>0.69991792171265765</v>
      </c>
      <c r="R197" s="184">
        <f t="shared" si="107"/>
        <v>0</v>
      </c>
    </row>
    <row r="198" spans="1:26" x14ac:dyDescent="0.25">
      <c r="C198" s="278"/>
      <c r="E198" s="7" t="s">
        <v>269</v>
      </c>
      <c r="G198" s="7" t="s">
        <v>88</v>
      </c>
      <c r="H198" s="185">
        <f xml:space="preserve"> SUM(J198:R198)</f>
        <v>0.10270399480573134</v>
      </c>
      <c r="I198" s="185"/>
      <c r="J198" s="184">
        <f t="shared" ref="J198:K198" si="108">J197-J196</f>
        <v>0</v>
      </c>
      <c r="K198" s="184">
        <f t="shared" si="108"/>
        <v>0</v>
      </c>
      <c r="L198" s="184">
        <f>L197-L196</f>
        <v>0</v>
      </c>
      <c r="M198" s="185">
        <f>M197-M196</f>
        <v>-3.2651779015312465E-3</v>
      </c>
      <c r="N198" s="184">
        <f t="shared" ref="N198:R198" si="109">N197-N196</f>
        <v>5.9770253624432668E-3</v>
      </c>
      <c r="O198" s="184">
        <f t="shared" si="109"/>
        <v>2.8611536748294419E-2</v>
      </c>
      <c r="P198" s="184">
        <f t="shared" si="109"/>
        <v>3.7801415152495577E-2</v>
      </c>
      <c r="Q198" s="184">
        <f t="shared" si="109"/>
        <v>3.3579195444029319E-2</v>
      </c>
      <c r="R198" s="184">
        <f t="shared" si="109"/>
        <v>0</v>
      </c>
    </row>
    <row r="200" spans="1:26" x14ac:dyDescent="0.25">
      <c r="E200" s="7" t="str">
        <f>E$190</f>
        <v>True up Nominal return- real</v>
      </c>
      <c r="F200" s="184">
        <f t="shared" ref="F200:R200" si="110">F$190</f>
        <v>0</v>
      </c>
      <c r="G200" s="7" t="str">
        <f t="shared" si="110"/>
        <v>£m</v>
      </c>
      <c r="H200" s="247">
        <f t="shared" si="110"/>
        <v>0.51866575672210868</v>
      </c>
      <c r="I200" s="247">
        <f t="shared" si="110"/>
        <v>0</v>
      </c>
      <c r="J200" s="184">
        <f t="shared" si="110"/>
        <v>0</v>
      </c>
      <c r="K200" s="184">
        <f t="shared" si="110"/>
        <v>0</v>
      </c>
      <c r="L200" s="184">
        <f t="shared" si="110"/>
        <v>0</v>
      </c>
      <c r="M200" s="185">
        <f t="shared" si="110"/>
        <v>0.13525287301515043</v>
      </c>
      <c r="N200" s="184">
        <f t="shared" si="110"/>
        <v>0.11853061333847331</v>
      </c>
      <c r="O200" s="184">
        <f t="shared" si="110"/>
        <v>0.10304316469184854</v>
      </c>
      <c r="P200" s="184">
        <f t="shared" si="110"/>
        <v>8.7969967246126018E-2</v>
      </c>
      <c r="Q200" s="184">
        <f t="shared" si="110"/>
        <v>7.3869138430510406E-2</v>
      </c>
      <c r="R200" s="184">
        <f t="shared" si="110"/>
        <v>0</v>
      </c>
    </row>
    <row r="201" spans="1:26" x14ac:dyDescent="0.25">
      <c r="E201" s="7" t="str">
        <f>E$193</f>
        <v>Nominal return company should have received- real</v>
      </c>
      <c r="F201" s="184">
        <f t="shared" ref="F201:R201" si="111">F$193</f>
        <v>0</v>
      </c>
      <c r="G201" s="7" t="str">
        <f t="shared" si="111"/>
        <v>£m</v>
      </c>
      <c r="H201" s="247">
        <f t="shared" si="111"/>
        <v>0.53102006311305416</v>
      </c>
      <c r="I201" s="247">
        <f t="shared" si="111"/>
        <v>0</v>
      </c>
      <c r="J201" s="184">
        <f t="shared" si="111"/>
        <v>0</v>
      </c>
      <c r="K201" s="184">
        <f t="shared" si="111"/>
        <v>0</v>
      </c>
      <c r="L201" s="184">
        <f t="shared" si="111"/>
        <v>0</v>
      </c>
      <c r="M201" s="185">
        <f t="shared" si="111"/>
        <v>0.13475785705776605</v>
      </c>
      <c r="N201" s="184">
        <f t="shared" si="111"/>
        <v>0.11941349685755881</v>
      </c>
      <c r="O201" s="184">
        <f t="shared" si="111"/>
        <v>0.10685461935184999</v>
      </c>
      <c r="P201" s="184">
        <f t="shared" si="111"/>
        <v>9.2402420908204275E-2</v>
      </c>
      <c r="Q201" s="184">
        <f t="shared" si="111"/>
        <v>7.759166893767501E-2</v>
      </c>
      <c r="R201" s="184">
        <f t="shared" si="111"/>
        <v>0</v>
      </c>
    </row>
    <row r="202" spans="1:26" x14ac:dyDescent="0.25">
      <c r="C202" s="278"/>
      <c r="E202" s="7" t="s">
        <v>276</v>
      </c>
      <c r="G202" s="7" t="s">
        <v>88</v>
      </c>
      <c r="H202" s="185">
        <f xml:space="preserve"> SUM(J202:R202)</f>
        <v>1.2354306390945424E-2</v>
      </c>
      <c r="I202" s="185"/>
      <c r="J202" s="184">
        <f t="shared" ref="J202:K202" si="112">J201-J200</f>
        <v>0</v>
      </c>
      <c r="K202" s="184">
        <f t="shared" si="112"/>
        <v>0</v>
      </c>
      <c r="L202" s="184">
        <f>L201-L200</f>
        <v>0</v>
      </c>
      <c r="M202" s="185">
        <f>M201-M200</f>
        <v>-4.9501595738438153E-4</v>
      </c>
      <c r="N202" s="184">
        <f t="shared" ref="N202:R202" si="113">N201-N200</f>
        <v>8.8288351908549778E-4</v>
      </c>
      <c r="O202" s="184">
        <f>O201-O200</f>
        <v>3.8114546600014482E-3</v>
      </c>
      <c r="P202" s="184">
        <f t="shared" si="113"/>
        <v>4.4324536620782562E-3</v>
      </c>
      <c r="Q202" s="184">
        <f t="shared" si="113"/>
        <v>3.7225305071646037E-3</v>
      </c>
      <c r="R202" s="184">
        <f t="shared" si="113"/>
        <v>0</v>
      </c>
    </row>
    <row r="204" spans="1:26" x14ac:dyDescent="0.25">
      <c r="E204" s="7" t="str">
        <f>E$191</f>
        <v>Total True up Nominal revenue to company- real</v>
      </c>
      <c r="F204" s="184">
        <f t="shared" ref="F204:R204" si="114">F$191</f>
        <v>0</v>
      </c>
      <c r="G204" s="7" t="str">
        <f t="shared" si="114"/>
        <v>£m</v>
      </c>
      <c r="H204" s="247">
        <f t="shared" si="114"/>
        <v>4.4033393975034336</v>
      </c>
      <c r="I204" s="247"/>
      <c r="J204" s="184">
        <f t="shared" si="114"/>
        <v>0</v>
      </c>
      <c r="K204" s="184">
        <f t="shared" si="114"/>
        <v>0</v>
      </c>
      <c r="L204" s="184">
        <f t="shared" si="114"/>
        <v>0</v>
      </c>
      <c r="M204" s="185">
        <f t="shared" si="114"/>
        <v>1.0273952080242861</v>
      </c>
      <c r="N204" s="184">
        <f t="shared" si="114"/>
        <v>0.92096996896698968</v>
      </c>
      <c r="O204" s="184">
        <f t="shared" si="114"/>
        <v>0.87655972365316115</v>
      </c>
      <c r="P204" s="184">
        <f t="shared" si="114"/>
        <v>0.83820663215985736</v>
      </c>
      <c r="Q204" s="184">
        <f t="shared" si="114"/>
        <v>0.7402078646991388</v>
      </c>
      <c r="R204" s="184">
        <f t="shared" si="114"/>
        <v>0</v>
      </c>
    </row>
    <row r="205" spans="1:26" x14ac:dyDescent="0.25">
      <c r="E205" s="7" t="str">
        <f>E$194</f>
        <v>Total nominal revenue company should have received- real</v>
      </c>
      <c r="F205" s="184">
        <f t="shared" ref="F205:R205" si="115">F$194</f>
        <v>0</v>
      </c>
      <c r="G205" s="7" t="str">
        <f t="shared" si="115"/>
        <v>£m</v>
      </c>
      <c r="H205" s="247">
        <f t="shared" si="115"/>
        <v>4.5183976987001095</v>
      </c>
      <c r="I205" s="247"/>
      <c r="J205" s="184">
        <f t="shared" si="115"/>
        <v>0</v>
      </c>
      <c r="K205" s="184">
        <f t="shared" si="115"/>
        <v>0</v>
      </c>
      <c r="L205" s="184">
        <f t="shared" si="115"/>
        <v>0</v>
      </c>
      <c r="M205" s="185">
        <f t="shared" si="115"/>
        <v>1.0236350141653703</v>
      </c>
      <c r="N205" s="184">
        <f t="shared" si="115"/>
        <v>0.92782987784851845</v>
      </c>
      <c r="O205" s="184">
        <f t="shared" si="115"/>
        <v>0.90898271506145722</v>
      </c>
      <c r="P205" s="184">
        <f t="shared" si="115"/>
        <v>0.88044050097443127</v>
      </c>
      <c r="Q205" s="184">
        <f t="shared" si="115"/>
        <v>0.77750959065033276</v>
      </c>
      <c r="R205" s="184">
        <f t="shared" si="115"/>
        <v>0</v>
      </c>
    </row>
    <row r="206" spans="1:26" x14ac:dyDescent="0.25">
      <c r="C206" s="278"/>
      <c r="E206" s="7" t="s">
        <v>322</v>
      </c>
      <c r="G206" s="7" t="s">
        <v>88</v>
      </c>
      <c r="H206" s="185">
        <f xml:space="preserve"> SUM(J206:R206)</f>
        <v>0.11505830119667693</v>
      </c>
      <c r="I206" s="185"/>
      <c r="J206" s="184">
        <f t="shared" ref="J206:K206" si="116">J205-J204</f>
        <v>0</v>
      </c>
      <c r="K206" s="184">
        <f t="shared" si="116"/>
        <v>0</v>
      </c>
      <c r="L206" s="184">
        <f>L205-L204</f>
        <v>0</v>
      </c>
      <c r="M206" s="185">
        <f>M205-M204</f>
        <v>-3.7601938589157946E-3</v>
      </c>
      <c r="N206" s="184">
        <f t="shared" ref="N206:R206" si="117">N205-N204</f>
        <v>6.8599088815287645E-3</v>
      </c>
      <c r="O206" s="184">
        <f t="shared" si="117"/>
        <v>3.2422991408296076E-2</v>
      </c>
      <c r="P206" s="184">
        <f t="shared" si="117"/>
        <v>4.2233868814573916E-2</v>
      </c>
      <c r="Q206" s="184">
        <f t="shared" si="117"/>
        <v>3.7301725951193965E-2</v>
      </c>
      <c r="R206" s="184">
        <f t="shared" si="117"/>
        <v>0</v>
      </c>
    </row>
    <row r="208" spans="1:26" x14ac:dyDescent="0.25">
      <c r="B208" s="61" t="s">
        <v>270</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InpR!E$108</f>
        <v>WACC real on RCV - CPI(H) bf and additions - WR</v>
      </c>
      <c r="F210" s="205">
        <f>InpR!F$108</f>
        <v>0</v>
      </c>
      <c r="G210" s="223" t="str">
        <f>InpR!G$108</f>
        <v>%</v>
      </c>
      <c r="H210" s="205" t="str">
        <f>InpR!I$108</f>
        <v>PR19 Financial model, 'Water Resources' sheet row 860</v>
      </c>
      <c r="I210" s="205" t="e">
        <f>InpR!#REF!</f>
        <v>#REF!</v>
      </c>
      <c r="J210" s="205">
        <f>InpR!J$108</f>
        <v>0</v>
      </c>
      <c r="K210" s="205">
        <f>InpR!K$108</f>
        <v>0</v>
      </c>
      <c r="L210" s="205">
        <f>InpR!L$108</f>
        <v>0</v>
      </c>
      <c r="M210" s="205">
        <f>InpR!M$108</f>
        <v>3.1136940290744652E-2</v>
      </c>
      <c r="N210" s="205">
        <f>InpR!N$108</f>
        <v>3.1136940290744652E-2</v>
      </c>
      <c r="O210" s="205">
        <f>InpR!O$108</f>
        <v>3.1136940290744652E-2</v>
      </c>
      <c r="P210" s="205">
        <f>InpR!P$108</f>
        <v>3.1136940290744652E-2</v>
      </c>
      <c r="Q210" s="205">
        <f>InpR!Q$108</f>
        <v>3.1136940290744652E-2</v>
      </c>
      <c r="R210" s="205">
        <f>InpR!R$108</f>
        <v>0</v>
      </c>
    </row>
    <row r="211" spans="1:18" x14ac:dyDescent="0.25">
      <c r="E211" s="7" t="s">
        <v>272</v>
      </c>
      <c r="G211" s="7" t="s">
        <v>273</v>
      </c>
      <c r="J211" s="255">
        <f xml:space="preserve"> (1 + J$210) ^ J$209</f>
        <v>1</v>
      </c>
      <c r="K211" s="255">
        <f t="shared" ref="K211:R211" si="118" xml:space="preserve"> (1 + K$210) ^ K$209</f>
        <v>1</v>
      </c>
      <c r="L211" s="255">
        <f t="shared" si="118"/>
        <v>1</v>
      </c>
      <c r="M211" s="255">
        <f t="shared" si="118"/>
        <v>1.1304865055964823</v>
      </c>
      <c r="N211" s="255">
        <f t="shared" si="118"/>
        <v>1.0963495355696642</v>
      </c>
      <c r="O211" s="255">
        <f t="shared" si="118"/>
        <v>1.0632433896321587</v>
      </c>
      <c r="P211" s="255">
        <f t="shared" si="118"/>
        <v>1.0311369402907447</v>
      </c>
      <c r="Q211" s="255">
        <f t="shared" si="118"/>
        <v>1</v>
      </c>
      <c r="R211" s="255">
        <f t="shared" si="118"/>
        <v>1</v>
      </c>
    </row>
    <row r="213" spans="1:18" x14ac:dyDescent="0.25">
      <c r="B213" s="61" t="s">
        <v>274</v>
      </c>
    </row>
    <row r="214" spans="1:18" x14ac:dyDescent="0.25">
      <c r="E214" s="7" t="str">
        <f>E$198</f>
        <v>Value of True up run-off - real</v>
      </c>
      <c r="F214" s="184">
        <f t="shared" ref="F214:R214" si="119">F$198</f>
        <v>0</v>
      </c>
      <c r="G214" s="7" t="str">
        <f t="shared" si="119"/>
        <v>£m</v>
      </c>
      <c r="H214" s="247">
        <f t="shared" si="119"/>
        <v>0.10270399480573134</v>
      </c>
      <c r="I214" s="247">
        <f t="shared" si="119"/>
        <v>0</v>
      </c>
      <c r="J214" s="184">
        <f t="shared" si="119"/>
        <v>0</v>
      </c>
      <c r="K214" s="184">
        <f t="shared" si="119"/>
        <v>0</v>
      </c>
      <c r="L214" s="184">
        <f t="shared" si="119"/>
        <v>0</v>
      </c>
      <c r="M214" s="185">
        <f t="shared" si="119"/>
        <v>-3.2651779015312465E-3</v>
      </c>
      <c r="N214" s="184">
        <f t="shared" si="119"/>
        <v>5.9770253624432668E-3</v>
      </c>
      <c r="O214" s="184">
        <f t="shared" si="119"/>
        <v>2.8611536748294419E-2</v>
      </c>
      <c r="P214" s="184">
        <f t="shared" si="119"/>
        <v>3.7801415152495577E-2</v>
      </c>
      <c r="Q214" s="184">
        <f t="shared" si="119"/>
        <v>3.3579195444029319E-2</v>
      </c>
      <c r="R214" s="184">
        <f t="shared" si="119"/>
        <v>0</v>
      </c>
    </row>
    <row r="215" spans="1:18" x14ac:dyDescent="0.25">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1.1304865055964823</v>
      </c>
      <c r="N215" s="184">
        <f t="shared" si="120"/>
        <v>1.0963495355696642</v>
      </c>
      <c r="O215" s="184">
        <f t="shared" si="120"/>
        <v>1.0632433896321587</v>
      </c>
      <c r="P215" s="184">
        <f t="shared" si="120"/>
        <v>1.0311369402907447</v>
      </c>
      <c r="Q215" s="184">
        <f t="shared" si="120"/>
        <v>1</v>
      </c>
      <c r="R215" s="184">
        <f t="shared" si="120"/>
        <v>1</v>
      </c>
    </row>
    <row r="216" spans="1:18" s="34" customFormat="1" x14ac:dyDescent="0.25">
      <c r="A216" s="265"/>
      <c r="B216" s="266"/>
      <c r="C216" s="267"/>
      <c r="D216" s="268"/>
      <c r="E216" s="34" t="s">
        <v>354</v>
      </c>
      <c r="G216" s="34" t="s">
        <v>88</v>
      </c>
      <c r="H216" s="271">
        <f xml:space="preserve"> SUM(J216:R216)</f>
        <v>0.1058403277420253</v>
      </c>
      <c r="J216" s="271">
        <f xml:space="preserve"> J214 * J215</f>
        <v>0</v>
      </c>
      <c r="K216" s="271">
        <f t="shared" ref="K216:R216" si="121" xml:space="preserve"> K214 * K215</f>
        <v>0</v>
      </c>
      <c r="L216" s="271">
        <f t="shared" si="121"/>
        <v>0</v>
      </c>
      <c r="M216" s="277">
        <f t="shared" si="121"/>
        <v>-3.691239556052914E-3</v>
      </c>
      <c r="N216" s="271">
        <f t="shared" si="121"/>
        <v>6.5529089802027797E-3</v>
      </c>
      <c r="O216" s="271">
        <f t="shared" si="121"/>
        <v>3.0421027314841632E-2</v>
      </c>
      <c r="P216" s="271">
        <f t="shared" si="121"/>
        <v>3.897843555900448E-2</v>
      </c>
      <c r="Q216" s="271">
        <f t="shared" si="121"/>
        <v>3.3579195444029319E-2</v>
      </c>
      <c r="R216" s="271">
        <f t="shared" si="121"/>
        <v>0</v>
      </c>
    </row>
    <row r="218" spans="1:18" x14ac:dyDescent="0.25">
      <c r="B218" s="61" t="s">
        <v>275</v>
      </c>
    </row>
    <row r="219" spans="1:18" x14ac:dyDescent="0.25">
      <c r="E219" s="7" t="str">
        <f>E202</f>
        <v>Value of True up return - real</v>
      </c>
      <c r="F219" s="184">
        <f t="shared" ref="F219:R219" si="122">F202</f>
        <v>0</v>
      </c>
      <c r="G219" s="7" t="str">
        <f t="shared" si="122"/>
        <v>£m</v>
      </c>
      <c r="H219" s="247">
        <f t="shared" si="122"/>
        <v>1.2354306390945424E-2</v>
      </c>
      <c r="I219" s="247">
        <f t="shared" si="122"/>
        <v>0</v>
      </c>
      <c r="J219" s="184">
        <f t="shared" si="122"/>
        <v>0</v>
      </c>
      <c r="K219" s="184">
        <f t="shared" si="122"/>
        <v>0</v>
      </c>
      <c r="L219" s="184">
        <f t="shared" si="122"/>
        <v>0</v>
      </c>
      <c r="M219" s="185">
        <f t="shared" si="122"/>
        <v>-4.9501595738438153E-4</v>
      </c>
      <c r="N219" s="184">
        <f t="shared" si="122"/>
        <v>8.8288351908549778E-4</v>
      </c>
      <c r="O219" s="184">
        <f t="shared" si="122"/>
        <v>3.8114546600014482E-3</v>
      </c>
      <c r="P219" s="184">
        <f t="shared" si="122"/>
        <v>4.4324536620782562E-3</v>
      </c>
      <c r="Q219" s="184">
        <f t="shared" si="122"/>
        <v>3.7225305071646037E-3</v>
      </c>
      <c r="R219" s="184">
        <f t="shared" si="122"/>
        <v>0</v>
      </c>
    </row>
    <row r="220" spans="1:18" x14ac:dyDescent="0.25">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1.1304865055964823</v>
      </c>
      <c r="N220" s="184">
        <f t="shared" si="123"/>
        <v>1.0963495355696642</v>
      </c>
      <c r="O220" s="184">
        <f t="shared" si="123"/>
        <v>1.0632433896321587</v>
      </c>
      <c r="P220" s="184">
        <f t="shared" si="123"/>
        <v>1.0311369402907447</v>
      </c>
      <c r="Q220" s="184">
        <f t="shared" si="123"/>
        <v>1</v>
      </c>
      <c r="R220" s="184">
        <f t="shared" si="123"/>
        <v>1</v>
      </c>
    </row>
    <row r="221" spans="1:18" s="34" customFormat="1" x14ac:dyDescent="0.25">
      <c r="A221" s="265"/>
      <c r="B221" s="266"/>
      <c r="C221" s="267"/>
      <c r="D221" s="268"/>
      <c r="E221" s="34" t="s">
        <v>355</v>
      </c>
      <c r="G221" s="34" t="s">
        <v>88</v>
      </c>
      <c r="H221" s="271">
        <f xml:space="preserve"> SUM(J221:R221)</f>
        <v>1.2753841262623239E-2</v>
      </c>
      <c r="J221" s="271">
        <f xml:space="preserve"> J219 * J220</f>
        <v>0</v>
      </c>
      <c r="K221" s="271">
        <f t="shared" ref="K221:M221" si="124" xml:space="preserve"> K219 * K220</f>
        <v>0</v>
      </c>
      <c r="L221" s="271">
        <f t="shared" si="124"/>
        <v>0</v>
      </c>
      <c r="M221" s="277">
        <f t="shared" si="124"/>
        <v>-5.5960885987796675E-4</v>
      </c>
      <c r="N221" s="271">
        <f xml:space="preserve"> N219 * N220</f>
        <v>9.679489361114962E-4</v>
      </c>
      <c r="O221" s="271">
        <f t="shared" ref="O221:R221" si="125" xml:space="preserve"> O219 * O220</f>
        <v>4.0525039721292268E-3</v>
      </c>
      <c r="P221" s="271">
        <f t="shared" si="125"/>
        <v>4.5704667070958797E-3</v>
      </c>
      <c r="Q221" s="271">
        <f t="shared" si="125"/>
        <v>3.7225305071646037E-3</v>
      </c>
      <c r="R221" s="271">
        <f t="shared" si="125"/>
        <v>0</v>
      </c>
    </row>
    <row r="223" spans="1:18" x14ac:dyDescent="0.25">
      <c r="A223" s="10" t="s">
        <v>62</v>
      </c>
      <c r="B223" s="1"/>
      <c r="C223" s="1"/>
      <c r="D223" s="1"/>
      <c r="E223" s="1"/>
      <c r="F223" s="1"/>
      <c r="G223" s="1"/>
      <c r="H223" s="1"/>
      <c r="I223" s="1"/>
      <c r="J223" s="1"/>
      <c r="K223" s="1"/>
      <c r="L223" s="1"/>
      <c r="M223" s="1"/>
      <c r="N223" s="1"/>
      <c r="O223" s="1"/>
      <c r="P223" s="1"/>
      <c r="Q223" s="1"/>
      <c r="R223" s="1"/>
    </row>
  </sheetData>
  <conditionalFormatting sqref="F2">
    <cfRule type="cellIs" dxfId="58" priority="4" stopIfTrue="1" operator="notEqual">
      <formula>0</formula>
    </cfRule>
    <cfRule type="cellIs" dxfId="57" priority="5" stopIfTrue="1" operator="equal">
      <formula>""</formula>
    </cfRule>
  </conditionalFormatting>
  <conditionalFormatting sqref="F165">
    <cfRule type="cellIs" dxfId="56" priority="2" stopIfTrue="1" operator="notEqual">
      <formula>0</formula>
    </cfRule>
    <cfRule type="cellIs" dxfId="55" priority="3" stopIfTrue="1" operator="equal">
      <formula>""</formula>
    </cfRule>
  </conditionalFormatting>
  <conditionalFormatting sqref="J3:Z3">
    <cfRule type="cellIs" dxfId="54" priority="8" operator="equal">
      <formula>"Post-Fcst"</formula>
    </cfRule>
    <cfRule type="cellIs" dxfId="53" priority="9" operator="equal">
      <formula>"Forecast"</formula>
    </cfRule>
    <cfRule type="cellIs" dxfId="52" priority="10" operator="equal">
      <formula>"Pre Fcst"</formula>
    </cfRule>
  </conditionalFormatting>
  <conditionalFormatting sqref="J165:XFD165">
    <cfRule type="cellIs" dxfId="51" priority="6" stopIfTrue="1" operator="notEqual">
      <formula>0</formula>
    </cfRule>
    <cfRule type="cellIs" dxfId="50"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ummaryRight="0"/>
    <pageSetUpPr fitToPage="1"/>
  </sheetPr>
  <dimension ref="A1:XFC223"/>
  <sheetViews>
    <sheetView zoomScaleNormal="100" workbookViewId="0">
      <pane xSplit="9" ySplit="6" topLeftCell="L162" activePane="bottomRight" state="frozen"/>
      <selection pane="topRight"/>
      <selection pane="bottomLeft"/>
      <selection pane="bottomRight" activeCell="Q178" sqref="Q178"/>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374</v>
      </c>
      <c r="B8" s="286"/>
      <c r="C8" s="287"/>
      <c r="D8" s="287"/>
      <c r="E8" s="287"/>
      <c r="F8" s="287"/>
      <c r="G8" s="287"/>
      <c r="H8" s="287"/>
      <c r="I8" s="287"/>
      <c r="J8" s="287"/>
      <c r="K8" s="287"/>
      <c r="L8" s="287"/>
      <c r="M8" s="287"/>
      <c r="N8" s="287"/>
      <c r="O8" s="287"/>
      <c r="P8" s="287"/>
      <c r="Q8" s="287"/>
      <c r="R8" s="287"/>
    </row>
    <row r="10" spans="1:26" x14ac:dyDescent="0.25">
      <c r="C10" s="110" t="s">
        <v>259</v>
      </c>
    </row>
    <row r="12" spans="1:26" x14ac:dyDescent="0.25">
      <c r="B12" s="61" t="s">
        <v>132</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135</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186.58613499220516</v>
      </c>
      <c r="N22" s="241">
        <f t="shared" si="3"/>
        <v>176.20559456468462</v>
      </c>
      <c r="O22" s="241">
        <f t="shared" si="3"/>
        <v>167.21398796610112</v>
      </c>
      <c r="P22" s="241">
        <f t="shared" si="3"/>
        <v>158.51081507843034</v>
      </c>
      <c r="Q22" s="241">
        <f t="shared" si="3"/>
        <v>150.49650826806501</v>
      </c>
      <c r="R22" s="241">
        <f t="shared" si="3"/>
        <v>143.19802960309693</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136</v>
      </c>
      <c r="G24" s="91" t="s">
        <v>88</v>
      </c>
      <c r="J24" s="184">
        <f>J22*J23</f>
        <v>0</v>
      </c>
      <c r="K24" s="184">
        <f t="shared" ref="K24:R24" si="5">K22*K23</f>
        <v>0</v>
      </c>
      <c r="L24" s="184">
        <f t="shared" si="5"/>
        <v>0</v>
      </c>
      <c r="M24" s="184">
        <f>M22*M23</f>
        <v>4.5262235378215463</v>
      </c>
      <c r="N24" s="184">
        <f t="shared" si="5"/>
        <v>5.2135092284163234</v>
      </c>
      <c r="O24" s="184">
        <f t="shared" si="5"/>
        <v>5.2678565153247288</v>
      </c>
      <c r="P24" s="184">
        <f t="shared" si="5"/>
        <v>5.0723460825098812</v>
      </c>
      <c r="Q24" s="184">
        <f t="shared" si="5"/>
        <v>4.8158882645780512</v>
      </c>
      <c r="R24" s="184">
        <f t="shared" si="5"/>
        <v>4.29594088809288</v>
      </c>
      <c r="S24" s="92"/>
      <c r="T24" s="92"/>
      <c r="U24" s="92"/>
      <c r="V24" s="92"/>
      <c r="W24" s="92"/>
      <c r="X24" s="92"/>
      <c r="Y24" s="92"/>
      <c r="Z24" s="92"/>
    </row>
    <row r="26" spans="1:16383" s="205" customFormat="1" x14ac:dyDescent="0.25">
      <c r="A26" s="201"/>
      <c r="B26" s="202"/>
      <c r="C26" s="203"/>
      <c r="D26" s="204"/>
      <c r="E26" s="37" t="str">
        <f xml:space="preserve"> InpR!E$95</f>
        <v>Run-off rate - CPI(H) + RPI wedge - active - WN</v>
      </c>
      <c r="F26" s="205">
        <f xml:space="preserve"> InpR!F$95</f>
        <v>0</v>
      </c>
      <c r="G26" s="223" t="str">
        <f xml:space="preserve"> InpR!G$95</f>
        <v>%</v>
      </c>
      <c r="H26" s="205" t="str">
        <f xml:space="preserve"> InpR!I$95</f>
        <v>PR19 Financial model, 'F_OutputsMaster' sheet row 956, PR19FM2093POST</v>
      </c>
      <c r="I26" s="205" t="e">
        <f xml:space="preserve"> InpR!#REF!</f>
        <v>#REF!</v>
      </c>
      <c r="J26" s="205">
        <f xml:space="preserve"> InpR!J$95</f>
        <v>0</v>
      </c>
      <c r="K26" s="205">
        <f xml:space="preserve"> InpR!K$95</f>
        <v>0</v>
      </c>
      <c r="L26" s="205">
        <f xml:space="preserve"> InpR!L$95</f>
        <v>0</v>
      </c>
      <c r="M26" s="205">
        <f xml:space="preserve"> InpR!M$95</f>
        <v>7.8E-2</v>
      </c>
      <c r="N26" s="205">
        <f xml:space="preserve"> InpR!N$95</f>
        <v>7.8299999999999995E-2</v>
      </c>
      <c r="O26" s="205">
        <f xml:space="preserve"> InpR!O$95</f>
        <v>8.1000000000000003E-2</v>
      </c>
      <c r="P26" s="205">
        <f xml:space="preserve"> InpR!P$95</f>
        <v>0.08</v>
      </c>
      <c r="Q26" s="205">
        <f xml:space="preserve"> InpR!Q$95</f>
        <v>7.8E-2</v>
      </c>
      <c r="R26" s="205">
        <f xml:space="preserve"> InpR!R$95</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186.58613499220516</v>
      </c>
      <c r="N27" s="241">
        <f t="shared" si="6"/>
        <v>176.20559456468462</v>
      </c>
      <c r="O27" s="241">
        <f t="shared" si="6"/>
        <v>167.21398796610112</v>
      </c>
      <c r="P27" s="241">
        <f t="shared" si="6"/>
        <v>158.51081507843034</v>
      </c>
      <c r="Q27" s="241">
        <f t="shared" si="6"/>
        <v>150.49650826806501</v>
      </c>
      <c r="R27" s="241">
        <f t="shared" si="6"/>
        <v>143.19802960309693</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4.5262235378215463</v>
      </c>
      <c r="N28" s="184">
        <f t="shared" si="7"/>
        <v>5.2135092284163234</v>
      </c>
      <c r="O28" s="184">
        <f t="shared" si="7"/>
        <v>5.2678565153247288</v>
      </c>
      <c r="P28" s="184">
        <f t="shared" si="7"/>
        <v>5.0723460825098812</v>
      </c>
      <c r="Q28" s="184">
        <f t="shared" si="7"/>
        <v>4.8158882645780512</v>
      </c>
      <c r="R28" s="184">
        <f t="shared" si="7"/>
        <v>4.29594088809288</v>
      </c>
    </row>
    <row r="29" spans="1:16383" x14ac:dyDescent="0.25">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14.906763965342083</v>
      </c>
      <c r="N29" s="184">
        <f t="shared" si="8"/>
        <v>14.205115826999801</v>
      </c>
      <c r="O29" s="184">
        <f t="shared" si="8"/>
        <v>13.971029402995493</v>
      </c>
      <c r="P29" s="184">
        <f t="shared" si="8"/>
        <v>13.086652892875218</v>
      </c>
      <c r="Q29" s="184">
        <f t="shared" si="8"/>
        <v>12.11436692954616</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InpR!$E$88</f>
        <v>RCV - CPI(H) + RPI wedge initial balance - nominal - WN</v>
      </c>
      <c r="F31" s="250">
        <f>InpR!$F$88</f>
        <v>186.58613499220516</v>
      </c>
      <c r="G31" s="250" t="str">
        <f>InpR!$G$88</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138</v>
      </c>
      <c r="G34" s="92" t="s">
        <v>88</v>
      </c>
      <c r="J34" s="242">
        <f t="shared" ref="J34:R34" si="9" xml:space="preserve"> I37</f>
        <v>0</v>
      </c>
      <c r="K34" s="242">
        <f t="shared" si="9"/>
        <v>0</v>
      </c>
      <c r="L34" s="242">
        <f t="shared" si="9"/>
        <v>0</v>
      </c>
      <c r="M34" s="242">
        <f t="shared" si="9"/>
        <v>186.58613499220516</v>
      </c>
      <c r="N34" s="242">
        <f t="shared" si="9"/>
        <v>176.20559456468462</v>
      </c>
      <c r="O34" s="242">
        <f t="shared" si="9"/>
        <v>167.21398796610112</v>
      </c>
      <c r="P34" s="242">
        <f t="shared" si="9"/>
        <v>158.51081507843034</v>
      </c>
      <c r="Q34" s="242">
        <f t="shared" si="9"/>
        <v>150.49650826806501</v>
      </c>
      <c r="R34" s="242">
        <f t="shared" si="9"/>
        <v>143.19802960309693</v>
      </c>
    </row>
    <row r="35" spans="1:26" x14ac:dyDescent="0.25">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4.5262235378215463</v>
      </c>
      <c r="N35" s="242">
        <f t="shared" si="10"/>
        <v>5.2135092284163234</v>
      </c>
      <c r="O35" s="242">
        <f t="shared" si="10"/>
        <v>5.2678565153247288</v>
      </c>
      <c r="P35" s="242">
        <f t="shared" si="10"/>
        <v>5.0723460825098812</v>
      </c>
      <c r="Q35" s="242">
        <f t="shared" si="10"/>
        <v>4.8158882645780512</v>
      </c>
      <c r="R35" s="242">
        <f t="shared" si="10"/>
        <v>4.29594088809288</v>
      </c>
    </row>
    <row r="36" spans="1:26" x14ac:dyDescent="0.25">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14.906763965342083</v>
      </c>
      <c r="N36" s="242">
        <f t="shared" si="11"/>
        <v>14.205115826999801</v>
      </c>
      <c r="O36" s="242">
        <f t="shared" si="11"/>
        <v>13.971029402995493</v>
      </c>
      <c r="P36" s="242">
        <f t="shared" si="11"/>
        <v>13.086652892875218</v>
      </c>
      <c r="Q36" s="242">
        <f t="shared" si="11"/>
        <v>12.11436692954616</v>
      </c>
      <c r="R36" s="242">
        <f t="shared" si="11"/>
        <v>0</v>
      </c>
    </row>
    <row r="37" spans="1:26" s="138" customFormat="1" x14ac:dyDescent="0.25">
      <c r="A37" s="134"/>
      <c r="B37" s="135"/>
      <c r="C37" s="136"/>
      <c r="D37" s="137"/>
      <c r="E37" s="138" t="s">
        <v>141</v>
      </c>
      <c r="G37" s="163" t="s">
        <v>88</v>
      </c>
      <c r="J37" s="243">
        <f t="shared" ref="J37:R37" si="12" xml:space="preserve"> IF( J32 = 1, $F31, J34 + J35 - J36)</f>
        <v>0</v>
      </c>
      <c r="K37" s="243">
        <f t="shared" si="12"/>
        <v>0</v>
      </c>
      <c r="L37" s="243">
        <f t="shared" si="12"/>
        <v>186.58613499220516</v>
      </c>
      <c r="M37" s="243">
        <f t="shared" si="12"/>
        <v>176.20559456468462</v>
      </c>
      <c r="N37" s="243">
        <f t="shared" si="12"/>
        <v>167.21398796610112</v>
      </c>
      <c r="O37" s="243">
        <f t="shared" si="12"/>
        <v>158.51081507843034</v>
      </c>
      <c r="P37" s="243">
        <f t="shared" si="12"/>
        <v>150.49650826806501</v>
      </c>
      <c r="Q37" s="243">
        <f t="shared" si="12"/>
        <v>143.19802960309693</v>
      </c>
      <c r="R37" s="243">
        <f t="shared" si="12"/>
        <v>147.4939704911898</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186.58613499220516</v>
      </c>
      <c r="N39" s="185">
        <f t="shared" si="13"/>
        <v>176.20559456468462</v>
      </c>
      <c r="O39" s="185">
        <f t="shared" si="13"/>
        <v>167.21398796610112</v>
      </c>
      <c r="P39" s="185">
        <f t="shared" si="13"/>
        <v>158.51081507843034</v>
      </c>
      <c r="Q39" s="185">
        <f t="shared" si="13"/>
        <v>150.49650826806501</v>
      </c>
      <c r="R39" s="185">
        <f t="shared" si="13"/>
        <v>143.19802960309693</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4.5262235378215463</v>
      </c>
      <c r="N40" s="242">
        <f t="shared" si="14"/>
        <v>5.2135092284163234</v>
      </c>
      <c r="O40" s="242">
        <f t="shared" si="14"/>
        <v>5.2678565153247288</v>
      </c>
      <c r="P40" s="242">
        <f t="shared" si="14"/>
        <v>5.0723460825098812</v>
      </c>
      <c r="Q40" s="242">
        <f t="shared" si="14"/>
        <v>4.8158882645780512</v>
      </c>
      <c r="R40" s="242">
        <f t="shared" si="14"/>
        <v>4.29594088809288</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186.58613499220516</v>
      </c>
      <c r="M41" s="185">
        <f t="shared" si="15"/>
        <v>176.20559456468462</v>
      </c>
      <c r="N41" s="185">
        <f t="shared" si="15"/>
        <v>167.21398796610112</v>
      </c>
      <c r="O41" s="185">
        <f t="shared" si="15"/>
        <v>158.51081507843034</v>
      </c>
      <c r="P41" s="185">
        <f t="shared" si="15"/>
        <v>150.49650826806501</v>
      </c>
      <c r="Q41" s="185">
        <f t="shared" si="15"/>
        <v>143.19802960309693</v>
      </c>
      <c r="R41" s="185">
        <f t="shared" si="15"/>
        <v>147.4939704911898</v>
      </c>
    </row>
    <row r="42" spans="1:26" s="92" customFormat="1" x14ac:dyDescent="0.25">
      <c r="A42" s="164"/>
      <c r="B42" s="165"/>
      <c r="C42" s="166"/>
      <c r="D42" s="167"/>
      <c r="E42" s="92" t="s">
        <v>142</v>
      </c>
      <c r="G42" s="92" t="s">
        <v>88</v>
      </c>
      <c r="J42" s="185">
        <f t="shared" ref="J42:L42" si="16" xml:space="preserve"> ( (J39+J40) + J41) / 2</f>
        <v>0</v>
      </c>
      <c r="K42" s="185">
        <f t="shared" si="16"/>
        <v>0</v>
      </c>
      <c r="L42" s="185">
        <f t="shared" si="16"/>
        <v>93.29306749610258</v>
      </c>
      <c r="M42" s="185">
        <f xml:space="preserve"> ( (M39+M40) + M41) / 2</f>
        <v>183.65897654735568</v>
      </c>
      <c r="N42" s="185">
        <f t="shared" ref="N42:R42" si="17" xml:space="preserve"> ( (N39+N40) + N41) / 2</f>
        <v>174.31654587960102</v>
      </c>
      <c r="O42" s="185">
        <f t="shared" si="17"/>
        <v>165.49632977992809</v>
      </c>
      <c r="P42" s="185">
        <f t="shared" si="17"/>
        <v>157.0398347145026</v>
      </c>
      <c r="Q42" s="185">
        <f t="shared" si="17"/>
        <v>149.25521306786999</v>
      </c>
      <c r="R42" s="185">
        <f t="shared" si="17"/>
        <v>147.4939704911898</v>
      </c>
    </row>
    <row r="43" spans="1:26" s="92" customFormat="1" x14ac:dyDescent="0.25">
      <c r="A43" s="164"/>
      <c r="B43" s="165"/>
      <c r="C43" s="166"/>
      <c r="D43" s="167"/>
    </row>
    <row r="44" spans="1:26" x14ac:dyDescent="0.25">
      <c r="B44" s="61" t="s">
        <v>143</v>
      </c>
    </row>
    <row r="45" spans="1:26" s="205" customFormat="1" x14ac:dyDescent="0.25">
      <c r="A45" s="201"/>
      <c r="B45" s="202"/>
      <c r="C45" s="203"/>
      <c r="D45" s="204"/>
      <c r="E45" s="205" t="str">
        <f xml:space="preserve"> InpR!E$102</f>
        <v>WACC on RCV - CPI(H) + RPI wedge bf and additions - WN</v>
      </c>
      <c r="F45" s="205">
        <f xml:space="preserve"> InpR!F$102</f>
        <v>0</v>
      </c>
      <c r="G45" s="223" t="str">
        <f xml:space="preserve"> InpR!G$102</f>
        <v>%</v>
      </c>
      <c r="H45" s="205" t="str">
        <f xml:space="preserve"> InpR!I$102</f>
        <v>PR19 Financial model, 'Water Network' sheet row 980</v>
      </c>
      <c r="I45" s="205" t="e">
        <f xml:space="preserve"> InpR!#REF!</f>
        <v>#REF!</v>
      </c>
      <c r="J45" s="205">
        <f xml:space="preserve"> InpR!J$102</f>
        <v>0</v>
      </c>
      <c r="K45" s="205">
        <f xml:space="preserve"> InpR!K$102</f>
        <v>0</v>
      </c>
      <c r="L45" s="205">
        <f xml:space="preserve"> InpR!L$102</f>
        <v>0</v>
      </c>
      <c r="M45" s="205">
        <f xml:space="preserve"> InpR!M$102</f>
        <v>2.1125902035494581E-2</v>
      </c>
      <c r="N45" s="205">
        <f xml:space="preserve"> InpR!N$102</f>
        <v>2.1125902035494581E-2</v>
      </c>
      <c r="O45" s="205">
        <f xml:space="preserve"> InpR!O$102</f>
        <v>2.1125902035494581E-2</v>
      </c>
      <c r="P45" s="205">
        <f xml:space="preserve"> InpR!P$102</f>
        <v>2.1125902035494581E-2</v>
      </c>
      <c r="Q45" s="205">
        <f xml:space="preserve"> InpR!Q$102</f>
        <v>2.1125902035494581E-2</v>
      </c>
      <c r="R45" s="205">
        <f xml:space="preserve"> InpR!R$102</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93.29306749610258</v>
      </c>
      <c r="M47" s="184">
        <f t="shared" si="18"/>
        <v>183.65897654735568</v>
      </c>
      <c r="N47" s="184">
        <f t="shared" si="18"/>
        <v>174.31654587960102</v>
      </c>
      <c r="O47" s="184">
        <f t="shared" si="18"/>
        <v>165.49632977992809</v>
      </c>
      <c r="P47" s="184">
        <f t="shared" si="18"/>
        <v>157.0398347145026</v>
      </c>
      <c r="Q47" s="184">
        <f t="shared" si="18"/>
        <v>149.25521306786999</v>
      </c>
      <c r="R47" s="184">
        <f t="shared" si="18"/>
        <v>147.4939704911898</v>
      </c>
      <c r="S47" s="92"/>
      <c r="T47" s="92"/>
      <c r="U47" s="92"/>
      <c r="V47" s="92"/>
      <c r="W47" s="92"/>
      <c r="X47" s="92"/>
      <c r="Y47" s="92"/>
      <c r="Z47" s="92"/>
    </row>
    <row r="48" spans="1:26" s="91" customFormat="1" x14ac:dyDescent="0.25">
      <c r="A48" s="170"/>
      <c r="B48" s="165"/>
      <c r="C48" s="166"/>
      <c r="D48" s="171"/>
      <c r="E48" s="172" t="s">
        <v>144</v>
      </c>
      <c r="G48" s="91" t="s">
        <v>88</v>
      </c>
      <c r="H48" s="184"/>
      <c r="I48" s="184"/>
      <c r="J48" s="184">
        <f t="shared" ref="J48:K48" si="19">J45*J47*J46</f>
        <v>0</v>
      </c>
      <c r="K48" s="184">
        <f t="shared" si="19"/>
        <v>0</v>
      </c>
      <c r="L48" s="184">
        <f>L45*L47*L46</f>
        <v>0</v>
      </c>
      <c r="M48" s="184">
        <f>M45*M47*M46</f>
        <v>3.8799615464786328</v>
      </c>
      <c r="N48" s="184">
        <f t="shared" ref="N48:R48" si="20">N45*N47*N46</f>
        <v>3.6825942714182478</v>
      </c>
      <c r="O48" s="184">
        <f t="shared" si="20"/>
        <v>3.4962592501646652</v>
      </c>
      <c r="P48" s="184">
        <f t="shared" si="20"/>
        <v>3.3176081638488433</v>
      </c>
      <c r="Q48" s="184">
        <f t="shared" si="20"/>
        <v>3.1531510095586919</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145</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14.906763965342083</v>
      </c>
      <c r="N51" s="184">
        <f t="shared" si="21"/>
        <v>14.205115826999801</v>
      </c>
      <c r="O51" s="184">
        <f t="shared" si="21"/>
        <v>13.971029402995493</v>
      </c>
      <c r="P51" s="184">
        <f t="shared" si="21"/>
        <v>13.086652892875218</v>
      </c>
      <c r="Q51" s="184">
        <f t="shared" si="21"/>
        <v>12.11436692954616</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3.8799615464786328</v>
      </c>
      <c r="N52" s="184">
        <f t="shared" si="22"/>
        <v>3.6825942714182478</v>
      </c>
      <c r="O52" s="184">
        <f t="shared" si="22"/>
        <v>3.4962592501646652</v>
      </c>
      <c r="P52" s="184">
        <f t="shared" si="22"/>
        <v>3.3176081638488433</v>
      </c>
      <c r="Q52" s="184">
        <f t="shared" si="22"/>
        <v>3.1531510095586919</v>
      </c>
      <c r="R52" s="184">
        <f t="shared" si="22"/>
        <v>0</v>
      </c>
      <c r="S52" s="92"/>
      <c r="T52" s="92"/>
      <c r="U52" s="92"/>
      <c r="V52" s="92"/>
      <c r="W52" s="92"/>
      <c r="X52" s="92"/>
      <c r="Y52" s="92"/>
      <c r="Z52" s="92"/>
    </row>
    <row r="53" spans="1:26" s="91" customFormat="1" x14ac:dyDescent="0.25">
      <c r="A53" s="170"/>
      <c r="B53" s="165"/>
      <c r="C53" s="166"/>
      <c r="D53" s="171"/>
      <c r="E53" s="172" t="s">
        <v>146</v>
      </c>
      <c r="G53" s="91" t="str">
        <f xml:space="preserve"> G$48</f>
        <v>£m</v>
      </c>
      <c r="H53" s="184">
        <f>SUM(J53:R53)</f>
        <v>85.813503259227829</v>
      </c>
      <c r="I53" s="184"/>
      <c r="J53" s="184">
        <f t="shared" ref="J53:R53" si="23">SUM(J51:J52)</f>
        <v>0</v>
      </c>
      <c r="K53" s="184">
        <f t="shared" si="23"/>
        <v>0</v>
      </c>
      <c r="L53" s="184">
        <f>SUM(L51:L52)</f>
        <v>0</v>
      </c>
      <c r="M53" s="185">
        <f t="shared" si="23"/>
        <v>18.786725511820716</v>
      </c>
      <c r="N53" s="185">
        <f t="shared" si="23"/>
        <v>17.887710098418047</v>
      </c>
      <c r="O53" s="184">
        <f t="shared" si="23"/>
        <v>17.467288653160157</v>
      </c>
      <c r="P53" s="184">
        <f t="shared" si="23"/>
        <v>16.40426105672406</v>
      </c>
      <c r="Q53" s="184">
        <f t="shared" si="23"/>
        <v>15.267517939104852</v>
      </c>
      <c r="R53" s="184">
        <f t="shared" si="23"/>
        <v>0</v>
      </c>
      <c r="S53" s="92"/>
      <c r="T53" s="92"/>
      <c r="U53" s="92"/>
      <c r="V53" s="92"/>
      <c r="W53" s="92"/>
      <c r="X53" s="92"/>
      <c r="Y53" s="92"/>
      <c r="Z53" s="92"/>
    </row>
    <row r="55" spans="1:26" x14ac:dyDescent="0.25">
      <c r="A55" s="285" t="s">
        <v>147</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260</v>
      </c>
      <c r="M57" s="177"/>
      <c r="N57" s="177"/>
      <c r="O57" s="177"/>
      <c r="P57" s="177"/>
      <c r="Q57" s="177"/>
    </row>
    <row r="58" spans="1:26" x14ac:dyDescent="0.25">
      <c r="C58" s="110" t="s">
        <v>261</v>
      </c>
      <c r="M58" s="177"/>
      <c r="N58" s="177"/>
      <c r="O58" s="177"/>
      <c r="P58" s="177"/>
      <c r="Q58" s="177"/>
    </row>
    <row r="59" spans="1:26" x14ac:dyDescent="0.25">
      <c r="C59" s="110" t="s">
        <v>262</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148</v>
      </c>
      <c r="G61" s="91" t="s">
        <v>88</v>
      </c>
      <c r="J61" s="184">
        <f t="shared" ref="J61:R61" si="24" xml:space="preserve"> J53</f>
        <v>0</v>
      </c>
      <c r="K61" s="184">
        <f t="shared" si="24"/>
        <v>0</v>
      </c>
      <c r="L61" s="184">
        <f t="shared" si="24"/>
        <v>0</v>
      </c>
      <c r="M61" s="184">
        <f t="shared" si="24"/>
        <v>18.786725511820716</v>
      </c>
      <c r="N61" s="184">
        <f t="shared" si="24"/>
        <v>17.887710098418047</v>
      </c>
      <c r="O61" s="184">
        <f t="shared" si="24"/>
        <v>17.467288653160157</v>
      </c>
      <c r="P61" s="184">
        <f t="shared" si="24"/>
        <v>16.40426105672406</v>
      </c>
      <c r="Q61" s="184">
        <f t="shared" si="24"/>
        <v>15.267517939104852</v>
      </c>
      <c r="R61" s="184">
        <f t="shared" si="24"/>
        <v>0</v>
      </c>
      <c r="S61" s="92"/>
      <c r="T61" s="92"/>
      <c r="U61" s="92"/>
      <c r="V61" s="92"/>
      <c r="W61" s="92"/>
      <c r="X61" s="92"/>
      <c r="Y61" s="92"/>
      <c r="Z61" s="92"/>
    </row>
    <row r="62" spans="1:26" x14ac:dyDescent="0.25">
      <c r="L62" s="247"/>
      <c r="M62" s="282"/>
      <c r="N62" s="282"/>
      <c r="O62" s="282"/>
      <c r="P62" s="282"/>
      <c r="Q62" s="282"/>
      <c r="R62" s="247"/>
    </row>
    <row r="63" spans="1:26" x14ac:dyDescent="0.25">
      <c r="A63" s="285" t="s">
        <v>375</v>
      </c>
      <c r="B63" s="286"/>
      <c r="C63" s="287"/>
      <c r="D63" s="287"/>
      <c r="E63" s="287"/>
      <c r="F63" s="287"/>
      <c r="G63" s="287"/>
      <c r="H63" s="287"/>
      <c r="I63" s="287"/>
      <c r="J63" s="287"/>
      <c r="K63" s="287"/>
      <c r="L63" s="287"/>
      <c r="M63" s="287"/>
      <c r="N63" s="287"/>
      <c r="O63" s="287"/>
      <c r="P63" s="287"/>
      <c r="Q63" s="287"/>
      <c r="R63" s="287"/>
    </row>
    <row r="65" spans="1:16383" x14ac:dyDescent="0.25">
      <c r="C65" s="110" t="s">
        <v>263</v>
      </c>
    </row>
    <row r="67" spans="1:16383" x14ac:dyDescent="0.25">
      <c r="B67" s="61" t="s">
        <v>149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2.4332621551423239E-2</v>
      </c>
      <c r="Q69" s="205">
        <f>Index!Q$135</f>
        <v>1.1007461952447839E-2</v>
      </c>
      <c r="R69" s="205">
        <f>Index!R$135</f>
        <v>-1.02</v>
      </c>
    </row>
    <row r="70" spans="1:16383" s="172" customFormat="1" x14ac:dyDescent="0.25">
      <c r="A70" s="173"/>
      <c r="B70" s="174"/>
      <c r="C70" s="175"/>
      <c r="D70" s="176"/>
      <c r="E70" s="172" t="s">
        <v>150</v>
      </c>
      <c r="J70" s="172">
        <f t="shared" ref="J70" si="25">SUM(J68:J69)</f>
        <v>0</v>
      </c>
      <c r="K70" s="172">
        <f t="shared" ref="K70" si="26">SUM(K68:K69)</f>
        <v>-2.1269790500559882E-2</v>
      </c>
      <c r="L70" s="172">
        <f t="shared" ref="L70" si="27">SUM(L68:L69)</f>
        <v>2.8804001067783025E-2</v>
      </c>
      <c r="M70" s="172">
        <f>SUM(M68:M69)</f>
        <v>2.0509379279486817E-2</v>
      </c>
      <c r="N70" s="172">
        <f t="shared" ref="N70" si="28">SUM(N68:N69)</f>
        <v>4.1066834957910858E-2</v>
      </c>
      <c r="O70" s="172">
        <f t="shared" ref="O70" si="29">SUM(O68:O69)</f>
        <v>6.1749369291973721E-2</v>
      </c>
      <c r="P70" s="172">
        <f t="shared" ref="P70" si="30">SUM(P68:P69)</f>
        <v>4.5332621551423813E-2</v>
      </c>
      <c r="Q70" s="172">
        <f t="shared" ref="Q70" si="31">SUM(Q68:Q69)</f>
        <v>3.2007461952449079E-2</v>
      </c>
      <c r="R70" s="172">
        <f t="shared" ref="R70" si="32">SUM(R68:R69)</f>
        <v>-1.0000000000000009</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151</v>
      </c>
    </row>
    <row r="73" spans="1:16383" s="161" customFormat="1" x14ac:dyDescent="0.25">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186.58613499220516</v>
      </c>
      <c r="N73" s="241">
        <f t="shared" si="33"/>
        <v>175.56069454041562</v>
      </c>
      <c r="O73" s="241">
        <f t="shared" si="33"/>
        <v>168.45949298778078</v>
      </c>
      <c r="P73" s="241">
        <f t="shared" si="33"/>
        <v>164.37395783610913</v>
      </c>
      <c r="Q73" s="241">
        <f t="shared" si="33"/>
        <v>158.07942343883491</v>
      </c>
      <c r="R73" s="241">
        <f t="shared" si="33"/>
        <v>150.41429129355708</v>
      </c>
    </row>
    <row r="74" spans="1:16383" s="172" customFormat="1" x14ac:dyDescent="0.25">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2.8804001067783025E-2</v>
      </c>
      <c r="M74" s="172">
        <f t="shared" si="34"/>
        <v>2.0509379279486817E-2</v>
      </c>
      <c r="N74" s="172">
        <f t="shared" si="34"/>
        <v>4.1066834957910858E-2</v>
      </c>
      <c r="O74" s="172">
        <f t="shared" si="34"/>
        <v>6.1749369291973721E-2</v>
      </c>
      <c r="P74" s="172">
        <f t="shared" si="34"/>
        <v>4.5332621551423813E-2</v>
      </c>
      <c r="Q74" s="172">
        <f t="shared" si="34"/>
        <v>3.2007461952449079E-2</v>
      </c>
      <c r="R74" s="172">
        <f t="shared" si="34"/>
        <v>-1.0000000000000009</v>
      </c>
      <c r="S74" s="177"/>
      <c r="T74" s="177"/>
      <c r="U74" s="177"/>
      <c r="V74" s="177"/>
      <c r="W74" s="177"/>
      <c r="X74" s="177"/>
      <c r="Y74" s="177"/>
      <c r="Z74" s="177"/>
    </row>
    <row r="75" spans="1:16383" x14ac:dyDescent="0.25">
      <c r="E75" s="7" t="s">
        <v>152</v>
      </c>
      <c r="G75" s="162" t="s">
        <v>88</v>
      </c>
      <c r="J75" s="184">
        <f t="shared" ref="J75:L75" si="35">J73*J74</f>
        <v>0</v>
      </c>
      <c r="K75" s="184">
        <f t="shared" si="35"/>
        <v>0</v>
      </c>
      <c r="L75" s="184">
        <f t="shared" si="35"/>
        <v>0</v>
      </c>
      <c r="M75" s="184">
        <f>M73*M74</f>
        <v>3.8267658108486624</v>
      </c>
      <c r="N75" s="184">
        <f t="shared" ref="N75:R75" si="36">N73*N74</f>
        <v>7.2097220677874505</v>
      </c>
      <c r="O75" s="184">
        <f t="shared" si="36"/>
        <v>10.402267443241133</v>
      </c>
      <c r="P75" s="184">
        <f t="shared" si="36"/>
        <v>7.4515024234940297</v>
      </c>
      <c r="Q75" s="184">
        <f>Q73*Q74</f>
        <v>5.0597211311835952</v>
      </c>
      <c r="R75" s="184">
        <f t="shared" si="36"/>
        <v>-150.41429129355723</v>
      </c>
    </row>
    <row r="77" spans="1:16383" s="205" customFormat="1" x14ac:dyDescent="0.25">
      <c r="A77" s="201"/>
      <c r="B77" s="202"/>
      <c r="C77" s="203"/>
      <c r="D77" s="204"/>
      <c r="E77" s="37" t="str">
        <f xml:space="preserve"> InpR!E$95</f>
        <v>Run-off rate - CPI(H) + RPI wedge - active - WN</v>
      </c>
      <c r="F77" s="205">
        <f xml:space="preserve"> InpR!F$95</f>
        <v>0</v>
      </c>
      <c r="G77" s="223" t="str">
        <f xml:space="preserve"> InpR!G$95</f>
        <v>%</v>
      </c>
      <c r="H77" s="205" t="str">
        <f xml:space="preserve"> InpR!I$95</f>
        <v>PR19 Financial model, 'F_OutputsMaster' sheet row 956, PR19FM2093POST</v>
      </c>
      <c r="I77" s="205" t="e">
        <f xml:space="preserve"> InpR!#REF!</f>
        <v>#REF!</v>
      </c>
      <c r="J77" s="205">
        <f xml:space="preserve"> InpR!J$95</f>
        <v>0</v>
      </c>
      <c r="K77" s="205">
        <f xml:space="preserve"> InpR!K$95</f>
        <v>0</v>
      </c>
      <c r="L77" s="205">
        <f xml:space="preserve"> InpR!L$95</f>
        <v>0</v>
      </c>
      <c r="M77" s="205">
        <f xml:space="preserve"> InpR!M$95</f>
        <v>7.8E-2</v>
      </c>
      <c r="N77" s="205">
        <f xml:space="preserve"> InpR!N$95</f>
        <v>7.8299999999999995E-2</v>
      </c>
      <c r="O77" s="205">
        <f xml:space="preserve"> InpR!O$95</f>
        <v>8.1000000000000003E-2</v>
      </c>
      <c r="P77" s="205">
        <f xml:space="preserve"> InpR!P$95</f>
        <v>0.08</v>
      </c>
      <c r="Q77" s="205">
        <f xml:space="preserve"> InpR!Q$95</f>
        <v>7.8E-2</v>
      </c>
      <c r="R77" s="205">
        <f xml:space="preserve"> InpR!R$95</f>
        <v>0</v>
      </c>
    </row>
    <row r="78" spans="1:16383" s="161" customFormat="1" x14ac:dyDescent="0.25">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186.58613499220516</v>
      </c>
      <c r="N78" s="241">
        <f t="shared" si="37"/>
        <v>175.56069454041562</v>
      </c>
      <c r="O78" s="241">
        <f xml:space="preserve"> O$85</f>
        <v>168.45949298778078</v>
      </c>
      <c r="P78" s="241">
        <f t="shared" si="37"/>
        <v>164.37395783610913</v>
      </c>
      <c r="Q78" s="241">
        <f t="shared" si="37"/>
        <v>158.07942343883491</v>
      </c>
      <c r="R78" s="241">
        <f t="shared" si="37"/>
        <v>150.41429129355708</v>
      </c>
    </row>
    <row r="79" spans="1:16383" x14ac:dyDescent="0.25">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3.8267658108486624</v>
      </c>
      <c r="N79" s="184">
        <f t="shared" si="38"/>
        <v>7.2097220677874505</v>
      </c>
      <c r="O79" s="184">
        <f t="shared" si="38"/>
        <v>10.402267443241133</v>
      </c>
      <c r="P79" s="184">
        <f t="shared" si="38"/>
        <v>7.4515024234940297</v>
      </c>
      <c r="Q79" s="184">
        <f t="shared" si="38"/>
        <v>5.0597211311835952</v>
      </c>
      <c r="R79" s="184">
        <f t="shared" si="38"/>
        <v>-150.41429129355723</v>
      </c>
    </row>
    <row r="80" spans="1:16383" x14ac:dyDescent="0.25">
      <c r="E80" s="7" t="s">
        <v>153</v>
      </c>
      <c r="F80" s="244"/>
      <c r="G80" s="244" t="s">
        <v>88</v>
      </c>
      <c r="H80" s="244"/>
      <c r="I80" s="244"/>
      <c r="J80" s="184">
        <f t="shared" ref="J80" si="39" xml:space="preserve"> (J78+J79) * J77</f>
        <v>0</v>
      </c>
      <c r="K80" s="184">
        <f t="shared" ref="K80" si="40" xml:space="preserve"> (K78+K79) * K77</f>
        <v>0</v>
      </c>
      <c r="L80" s="184">
        <f t="shared" ref="L80:R80" si="41" xml:space="preserve"> (L78+L79) * L77</f>
        <v>0</v>
      </c>
      <c r="M80" s="184">
        <f t="shared" si="41"/>
        <v>14.852206262638198</v>
      </c>
      <c r="N80" s="184">
        <f xml:space="preserve"> (N78+N79) * N77</f>
        <v>14.310923620422299</v>
      </c>
      <c r="O80" s="184">
        <f xml:space="preserve"> (O78+O79) * O77</f>
        <v>14.487802594912775</v>
      </c>
      <c r="P80" s="184">
        <f t="shared" si="41"/>
        <v>13.746036820768252</v>
      </c>
      <c r="Q80" s="184">
        <f xml:space="preserve"> (Q78+Q79) * Q77</f>
        <v>12.724853276461443</v>
      </c>
      <c r="R80" s="184">
        <f t="shared" si="41"/>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InpR!$E$88</f>
        <v>RCV - CPI(H) + RPI wedge initial balance - nominal - WN</v>
      </c>
      <c r="F82" s="250">
        <f>InpR!$F$88</f>
        <v>186.58613499220516</v>
      </c>
      <c r="G82" s="250" t="str">
        <f>InpR!$G$88</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154</v>
      </c>
      <c r="G85" s="162" t="s">
        <v>88</v>
      </c>
      <c r="J85" s="242">
        <f t="shared" ref="J85" si="42" xml:space="preserve"> I88</f>
        <v>0</v>
      </c>
      <c r="K85" s="242">
        <f t="shared" ref="K85" si="43" xml:space="preserve"> J88</f>
        <v>0</v>
      </c>
      <c r="L85" s="242">
        <f t="shared" ref="L85" si="44" xml:space="preserve"> K88</f>
        <v>0</v>
      </c>
      <c r="M85" s="242">
        <f t="shared" ref="M85" si="45" xml:space="preserve"> L88</f>
        <v>186.58613499220516</v>
      </c>
      <c r="N85" s="242">
        <f t="shared" ref="N85" si="46" xml:space="preserve"> M88</f>
        <v>175.56069454041562</v>
      </c>
      <c r="O85" s="242">
        <f t="shared" ref="O85" si="47" xml:space="preserve"> N88</f>
        <v>168.45949298778078</v>
      </c>
      <c r="P85" s="242">
        <f t="shared" ref="P85" si="48" xml:space="preserve"> O88</f>
        <v>164.37395783610913</v>
      </c>
      <c r="Q85" s="242">
        <f t="shared" ref="Q85" si="49" xml:space="preserve"> P88</f>
        <v>158.07942343883491</v>
      </c>
      <c r="R85" s="242">
        <f t="shared" ref="R85" si="50" xml:space="preserve"> Q88</f>
        <v>150.41429129355708</v>
      </c>
    </row>
    <row r="86" spans="1:18" x14ac:dyDescent="0.25">
      <c r="A86" s="47"/>
      <c r="B86" s="51"/>
      <c r="C86" s="111"/>
      <c r="D86" s="56" t="s">
        <v>139</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3.8267658108486624</v>
      </c>
      <c r="N86" s="242">
        <f t="shared" si="51"/>
        <v>7.2097220677874505</v>
      </c>
      <c r="O86" s="242">
        <f t="shared" si="51"/>
        <v>10.402267443241133</v>
      </c>
      <c r="P86" s="242">
        <f t="shared" si="51"/>
        <v>7.4515024234940297</v>
      </c>
      <c r="Q86" s="242">
        <f t="shared" si="51"/>
        <v>5.0597211311835952</v>
      </c>
      <c r="R86" s="242">
        <f t="shared" si="51"/>
        <v>-150.41429129355723</v>
      </c>
    </row>
    <row r="87" spans="1:18" x14ac:dyDescent="0.25">
      <c r="A87" s="47"/>
      <c r="B87" s="51"/>
      <c r="C87" s="111"/>
      <c r="D87" s="56" t="s">
        <v>140</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14.852206262638198</v>
      </c>
      <c r="N87" s="242">
        <f t="shared" si="52"/>
        <v>14.310923620422299</v>
      </c>
      <c r="O87" s="242">
        <f t="shared" si="52"/>
        <v>14.487802594912775</v>
      </c>
      <c r="P87" s="242">
        <f t="shared" si="52"/>
        <v>13.746036820768252</v>
      </c>
      <c r="Q87" s="242">
        <f t="shared" si="52"/>
        <v>12.724853276461443</v>
      </c>
      <c r="R87" s="242">
        <f t="shared" si="52"/>
        <v>0</v>
      </c>
    </row>
    <row r="88" spans="1:18" s="138" customFormat="1" x14ac:dyDescent="0.25">
      <c r="A88" s="134"/>
      <c r="B88" s="135"/>
      <c r="C88" s="136"/>
      <c r="D88" s="137"/>
      <c r="E88" s="138" t="s">
        <v>155</v>
      </c>
      <c r="G88" s="163" t="s">
        <v>88</v>
      </c>
      <c r="J88" s="243">
        <f t="shared" ref="J88:R88" si="53" xml:space="preserve"> IF( J83 = 1, $F82, J85 + J86 - J87)</f>
        <v>0</v>
      </c>
      <c r="K88" s="243">
        <f t="shared" si="53"/>
        <v>0</v>
      </c>
      <c r="L88" s="243">
        <f t="shared" si="53"/>
        <v>186.58613499220516</v>
      </c>
      <c r="M88" s="243">
        <f t="shared" si="53"/>
        <v>175.56069454041562</v>
      </c>
      <c r="N88" s="243">
        <f t="shared" si="53"/>
        <v>168.45949298778078</v>
      </c>
      <c r="O88" s="243">
        <f t="shared" si="53"/>
        <v>164.37395783610913</v>
      </c>
      <c r="P88" s="243">
        <f t="shared" si="53"/>
        <v>158.07942343883491</v>
      </c>
      <c r="Q88" s="243">
        <f t="shared" si="53"/>
        <v>150.41429129355708</v>
      </c>
      <c r="R88" s="243">
        <f t="shared" si="53"/>
        <v>-1.4210854715202004E-13</v>
      </c>
    </row>
    <row r="90" spans="1:18" s="92" customFormat="1" x14ac:dyDescent="0.25">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186.58613499220516</v>
      </c>
      <c r="N90" s="185">
        <f t="shared" si="54"/>
        <v>175.56069454041562</v>
      </c>
      <c r="O90" s="185">
        <f t="shared" si="54"/>
        <v>168.45949298778078</v>
      </c>
      <c r="P90" s="185">
        <f t="shared" si="54"/>
        <v>164.37395783610913</v>
      </c>
      <c r="Q90" s="185">
        <f t="shared" si="54"/>
        <v>158.07942343883491</v>
      </c>
      <c r="R90" s="185">
        <f t="shared" si="54"/>
        <v>150.41429129355708</v>
      </c>
    </row>
    <row r="91" spans="1:18" s="92" customFormat="1" x14ac:dyDescent="0.25">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3.8267658108486624</v>
      </c>
      <c r="N91" s="242">
        <f t="shared" si="55"/>
        <v>7.2097220677874505</v>
      </c>
      <c r="O91" s="242">
        <f t="shared" si="55"/>
        <v>10.402267443241133</v>
      </c>
      <c r="P91" s="242">
        <f t="shared" si="55"/>
        <v>7.4515024234940297</v>
      </c>
      <c r="Q91" s="242">
        <f t="shared" si="55"/>
        <v>5.0597211311835952</v>
      </c>
      <c r="R91" s="242">
        <f t="shared" si="55"/>
        <v>-150.41429129355723</v>
      </c>
    </row>
    <row r="92" spans="1:18" s="92" customFormat="1" x14ac:dyDescent="0.25">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186.58613499220516</v>
      </c>
      <c r="M92" s="185">
        <f t="shared" si="56"/>
        <v>175.56069454041562</v>
      </c>
      <c r="N92" s="185">
        <f t="shared" si="56"/>
        <v>168.45949298778078</v>
      </c>
      <c r="O92" s="185">
        <f t="shared" si="56"/>
        <v>164.37395783610913</v>
      </c>
      <c r="P92" s="185">
        <f t="shared" si="56"/>
        <v>158.07942343883491</v>
      </c>
      <c r="Q92" s="185">
        <f t="shared" si="56"/>
        <v>150.41429129355708</v>
      </c>
      <c r="R92" s="185">
        <f t="shared" si="56"/>
        <v>-1.4210854715202004E-13</v>
      </c>
    </row>
    <row r="93" spans="1:18" x14ac:dyDescent="0.25">
      <c r="A93" s="49"/>
      <c r="D93" s="57"/>
      <c r="E93" s="7" t="s">
        <v>173</v>
      </c>
      <c r="G93" s="92" t="s">
        <v>88</v>
      </c>
      <c r="H93" s="244"/>
      <c r="I93" s="244"/>
      <c r="J93" s="185">
        <f t="shared" ref="J93" si="57" xml:space="preserve"> ( (J90+J91) + J92) / 2</f>
        <v>0</v>
      </c>
      <c r="K93" s="185">
        <f t="shared" ref="K93" si="58" xml:space="preserve"> ( (K90+K91) + K92) / 2</f>
        <v>0</v>
      </c>
      <c r="L93" s="185">
        <f xml:space="preserve"> ( (L90+L91) + L92) / 2</f>
        <v>93.29306749610258</v>
      </c>
      <c r="M93" s="185">
        <f xml:space="preserve"> ( (M90+M91) + M92) / 2</f>
        <v>182.98679767173473</v>
      </c>
      <c r="N93" s="185">
        <f t="shared" ref="N93" si="59" xml:space="preserve"> ( (N90+N91) + N92) / 2</f>
        <v>175.61495479799191</v>
      </c>
      <c r="O93" s="185">
        <f t="shared" ref="O93" si="60" xml:space="preserve"> ( (O90+O91) + O92) / 2</f>
        <v>171.6178591335655</v>
      </c>
      <c r="P93" s="185">
        <f t="shared" ref="P93" si="61" xml:space="preserve"> ( (P90+P91) + P92) / 2</f>
        <v>164.95244184921904</v>
      </c>
      <c r="Q93" s="185">
        <f xml:space="preserve"> ( (Q90+Q91) + Q92) / 2</f>
        <v>156.7767179317878</v>
      </c>
      <c r="R93" s="185">
        <f t="shared" ref="R93" si="62" xml:space="preserve"> ( (R90+R91) + R92) / 2</f>
        <v>-1.4210854715202004E-13</v>
      </c>
    </row>
    <row r="94" spans="1:18" x14ac:dyDescent="0.25">
      <c r="A94" s="49"/>
      <c r="D94" s="57"/>
      <c r="J94" s="92"/>
      <c r="K94" s="92"/>
      <c r="L94" s="92"/>
      <c r="M94" s="92"/>
      <c r="N94" s="92"/>
      <c r="O94" s="92"/>
      <c r="P94" s="92"/>
      <c r="Q94" s="92"/>
      <c r="R94" s="92"/>
    </row>
    <row r="95" spans="1:18" x14ac:dyDescent="0.25">
      <c r="B95" s="61" t="s">
        <v>156</v>
      </c>
    </row>
    <row r="96" spans="1:18" s="205" customFormat="1" x14ac:dyDescent="0.25">
      <c r="A96" s="201"/>
      <c r="B96" s="202"/>
      <c r="C96" s="203"/>
      <c r="D96" s="204"/>
      <c r="E96" s="205" t="str">
        <f xml:space="preserve"> InpR!E$102</f>
        <v>WACC on RCV - CPI(H) + RPI wedge bf and additions - WN</v>
      </c>
      <c r="F96" s="205">
        <f xml:space="preserve"> InpR!F$102</f>
        <v>0</v>
      </c>
      <c r="G96" s="223" t="str">
        <f xml:space="preserve"> InpR!G$102</f>
        <v>%</v>
      </c>
      <c r="H96" s="205" t="str">
        <f xml:space="preserve"> InpR!I$102</f>
        <v>PR19 Financial model, 'Water Network' sheet row 980</v>
      </c>
      <c r="I96" s="205" t="e">
        <f xml:space="preserve"> InpR!#REF!</f>
        <v>#REF!</v>
      </c>
      <c r="J96" s="205">
        <f xml:space="preserve"> InpR!J$102</f>
        <v>0</v>
      </c>
      <c r="K96" s="205">
        <f xml:space="preserve"> InpR!K$102</f>
        <v>0</v>
      </c>
      <c r="L96" s="205">
        <f xml:space="preserve"> InpR!L$102</f>
        <v>0</v>
      </c>
      <c r="M96" s="205">
        <f xml:space="preserve"> InpR!M$102</f>
        <v>2.1125902035494581E-2</v>
      </c>
      <c r="N96" s="205">
        <f xml:space="preserve"> InpR!N$102</f>
        <v>2.1125902035494581E-2</v>
      </c>
      <c r="O96" s="205">
        <f xml:space="preserve"> InpR!O$102</f>
        <v>2.1125902035494581E-2</v>
      </c>
      <c r="P96" s="205">
        <f xml:space="preserve"> InpR!P$102</f>
        <v>2.1125902035494581E-2</v>
      </c>
      <c r="Q96" s="205">
        <f xml:space="preserve"> InpR!Q$102</f>
        <v>2.1125902035494581E-2</v>
      </c>
      <c r="R96" s="205">
        <f xml:space="preserve"> InpR!R$102</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93.29306749610258</v>
      </c>
      <c r="M98" s="184">
        <f t="shared" si="63"/>
        <v>182.98679767173473</v>
      </c>
      <c r="N98" s="184">
        <f t="shared" si="63"/>
        <v>175.61495479799191</v>
      </c>
      <c r="O98" s="184">
        <f t="shared" si="63"/>
        <v>171.6178591335655</v>
      </c>
      <c r="P98" s="184">
        <f t="shared" si="63"/>
        <v>164.95244184921904</v>
      </c>
      <c r="Q98" s="184">
        <f t="shared" si="63"/>
        <v>156.7767179317878</v>
      </c>
      <c r="R98" s="184">
        <f t="shared" si="63"/>
        <v>-1.4210854715202004E-13</v>
      </c>
    </row>
    <row r="99" spans="1:26" x14ac:dyDescent="0.25">
      <c r="E99" s="7" t="s">
        <v>157</v>
      </c>
      <c r="F99" s="244"/>
      <c r="G99" s="184" t="s">
        <v>88</v>
      </c>
      <c r="H99" s="244"/>
      <c r="I99" s="244"/>
      <c r="J99" s="244">
        <f t="shared" ref="J99:K99" si="64">J96*J97*J98</f>
        <v>0</v>
      </c>
      <c r="K99" s="244">
        <f t="shared" si="64"/>
        <v>0</v>
      </c>
      <c r="L99" s="244">
        <f>L96*L97*L98</f>
        <v>0</v>
      </c>
      <c r="M99" s="244">
        <f>M96*M97*M98</f>
        <v>3.8657611614019358</v>
      </c>
      <c r="N99" s="244">
        <f t="shared" ref="N99:R99" si="65">N96*N97*N98</f>
        <v>3.7100243310301861</v>
      </c>
      <c r="O99" s="244">
        <f t="shared" si="65"/>
        <v>3.625582079597014</v>
      </c>
      <c r="P99" s="244">
        <f t="shared" si="65"/>
        <v>3.4847691270222181</v>
      </c>
      <c r="Q99" s="244">
        <f t="shared" si="65"/>
        <v>3.3120495844733155</v>
      </c>
      <c r="R99" s="244">
        <f t="shared" si="65"/>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186.58613499220516</v>
      </c>
      <c r="M102" s="185">
        <f t="shared" si="66"/>
        <v>175.56069454041562</v>
      </c>
      <c r="N102" s="185">
        <f t="shared" si="66"/>
        <v>168.45949298778078</v>
      </c>
      <c r="O102" s="185">
        <f t="shared" si="66"/>
        <v>164.37395783610913</v>
      </c>
      <c r="P102" s="185">
        <f t="shared" si="66"/>
        <v>158.07942343883491</v>
      </c>
      <c r="Q102" s="185">
        <f t="shared" si="66"/>
        <v>150.41429129355708</v>
      </c>
      <c r="R102" s="185">
        <f t="shared" si="66"/>
        <v>-1.4210854715202004E-13</v>
      </c>
    </row>
    <row r="103" spans="1:26" x14ac:dyDescent="0.25">
      <c r="C103" s="278"/>
      <c r="E103" s="7" t="s">
        <v>318</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150.41429129355708</v>
      </c>
      <c r="R103" s="184">
        <f t="shared" ref="R103" si="74">R102 * R101</f>
        <v>0</v>
      </c>
    </row>
    <row r="104" spans="1:26" x14ac:dyDescent="0.25">
      <c r="J104" s="91"/>
      <c r="K104" s="91"/>
      <c r="L104" s="91"/>
      <c r="M104" s="91"/>
      <c r="N104" s="91"/>
      <c r="O104" s="91"/>
      <c r="P104" s="91"/>
      <c r="Q104" s="91"/>
      <c r="R104" s="91"/>
    </row>
    <row r="105" spans="1:26" x14ac:dyDescent="0.25">
      <c r="B105" s="61" t="s">
        <v>158</v>
      </c>
    </row>
    <row r="106" spans="1:26" x14ac:dyDescent="0.25">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14.852206262638198</v>
      </c>
      <c r="N106" s="184">
        <f t="shared" si="75"/>
        <v>14.310923620422299</v>
      </c>
      <c r="O106" s="184">
        <f t="shared" si="75"/>
        <v>14.487802594912775</v>
      </c>
      <c r="P106" s="184">
        <f t="shared" si="75"/>
        <v>13.746036820768252</v>
      </c>
      <c r="Q106" s="184">
        <f t="shared" si="75"/>
        <v>12.724853276461443</v>
      </c>
      <c r="R106" s="184">
        <f t="shared" si="75"/>
        <v>0</v>
      </c>
    </row>
    <row r="107" spans="1:26" s="91" customFormat="1" x14ac:dyDescent="0.25">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3.8657611614019358</v>
      </c>
      <c r="N107" s="184">
        <f t="shared" si="76"/>
        <v>3.7100243310301861</v>
      </c>
      <c r="O107" s="184">
        <f t="shared" si="76"/>
        <v>3.625582079597014</v>
      </c>
      <c r="P107" s="184">
        <f t="shared" si="76"/>
        <v>3.4847691270222181</v>
      </c>
      <c r="Q107" s="184">
        <f t="shared" si="76"/>
        <v>3.3120495844733155</v>
      </c>
      <c r="R107" s="184">
        <f t="shared" si="76"/>
        <v>0</v>
      </c>
      <c r="S107" s="92"/>
      <c r="T107" s="92"/>
      <c r="U107" s="92"/>
      <c r="V107" s="92"/>
      <c r="W107" s="92"/>
      <c r="X107" s="92"/>
      <c r="Y107" s="92"/>
      <c r="Z107" s="92"/>
    </row>
    <row r="108" spans="1:26" x14ac:dyDescent="0.25">
      <c r="E108" s="7" t="s">
        <v>266</v>
      </c>
      <c r="F108" s="244"/>
      <c r="G108" s="184" t="str">
        <f t="shared" si="76"/>
        <v>£m</v>
      </c>
      <c r="H108" s="244">
        <f>SUM(J108:R108)</f>
        <v>88.12000885872763</v>
      </c>
      <c r="I108" s="244"/>
      <c r="J108" s="244">
        <f t="shared" ref="J108:R108" si="77">SUM(J106:J107)</f>
        <v>0</v>
      </c>
      <c r="K108" s="244">
        <f t="shared" si="77"/>
        <v>0</v>
      </c>
      <c r="L108" s="244">
        <f t="shared" si="77"/>
        <v>0</v>
      </c>
      <c r="M108" s="244">
        <f t="shared" si="77"/>
        <v>18.717967424040133</v>
      </c>
      <c r="N108" s="244">
        <f t="shared" si="77"/>
        <v>18.020947951452484</v>
      </c>
      <c r="O108" s="244">
        <f t="shared" si="77"/>
        <v>18.113384674509788</v>
      </c>
      <c r="P108" s="244">
        <f t="shared" si="77"/>
        <v>17.230805947790468</v>
      </c>
      <c r="Q108" s="244">
        <f t="shared" si="77"/>
        <v>16.036902860934759</v>
      </c>
      <c r="R108" s="244">
        <f t="shared" si="77"/>
        <v>0</v>
      </c>
    </row>
    <row r="110" spans="1:26" x14ac:dyDescent="0.25">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265</v>
      </c>
    </row>
    <row r="114" spans="1:26" x14ac:dyDescent="0.25">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18.786725511820716</v>
      </c>
      <c r="N114" s="184">
        <f t="shared" si="78"/>
        <v>17.887710098418047</v>
      </c>
      <c r="O114" s="184">
        <f t="shared" si="78"/>
        <v>17.467288653160157</v>
      </c>
      <c r="P114" s="184">
        <f t="shared" si="78"/>
        <v>16.40426105672406</v>
      </c>
      <c r="Q114" s="184">
        <f t="shared" si="78"/>
        <v>15.267517939104852</v>
      </c>
      <c r="R114" s="184">
        <f xml:space="preserve"> R$61</f>
        <v>0</v>
      </c>
    </row>
    <row r="115" spans="1:26" x14ac:dyDescent="0.25">
      <c r="E115" s="7" t="str">
        <f t="shared" ref="E115:R115" si="79" xml:space="preserve"> E$108</f>
        <v>Total nominal revenue company should have received</v>
      </c>
      <c r="F115" s="184">
        <f t="shared" si="79"/>
        <v>0</v>
      </c>
      <c r="G115" s="184" t="str">
        <f t="shared" si="79"/>
        <v>£m</v>
      </c>
      <c r="H115" s="184">
        <f t="shared" si="79"/>
        <v>88.12000885872763</v>
      </c>
      <c r="I115" s="184">
        <f t="shared" si="79"/>
        <v>0</v>
      </c>
      <c r="J115" s="184">
        <f t="shared" si="79"/>
        <v>0</v>
      </c>
      <c r="K115" s="184">
        <f t="shared" si="79"/>
        <v>0</v>
      </c>
      <c r="L115" s="184">
        <f t="shared" si="79"/>
        <v>0</v>
      </c>
      <c r="M115" s="184">
        <f t="shared" si="79"/>
        <v>18.717967424040133</v>
      </c>
      <c r="N115" s="184">
        <f t="shared" si="79"/>
        <v>18.020947951452484</v>
      </c>
      <c r="O115" s="184">
        <f t="shared" si="79"/>
        <v>18.113384674509788</v>
      </c>
      <c r="P115" s="184">
        <f t="shared" si="79"/>
        <v>17.230805947790468</v>
      </c>
      <c r="Q115" s="184">
        <f t="shared" si="79"/>
        <v>16.036902860934759</v>
      </c>
      <c r="R115" s="184">
        <f t="shared" si="79"/>
        <v>0</v>
      </c>
    </row>
    <row r="116" spans="1:26" s="184" customFormat="1" x14ac:dyDescent="0.25">
      <c r="A116" s="180"/>
      <c r="B116" s="181"/>
      <c r="C116" s="182"/>
      <c r="D116" s="183"/>
      <c r="E116" s="7" t="s">
        <v>267</v>
      </c>
      <c r="G116" s="184" t="str">
        <f t="shared" ref="G116" si="80" xml:space="preserve"> G$99</f>
        <v>£m</v>
      </c>
      <c r="H116" s="244">
        <f>SUM(J116:R116)</f>
        <v>2.3065055994998005</v>
      </c>
      <c r="M116" s="184">
        <f>M115-M114</f>
        <v>-6.8758087780583566E-2</v>
      </c>
      <c r="N116" s="184">
        <f t="shared" ref="N116:Q116" si="81">N115-N114</f>
        <v>0.13323785303443714</v>
      </c>
      <c r="O116" s="184">
        <f t="shared" si="81"/>
        <v>0.6460960213496314</v>
      </c>
      <c r="P116" s="184">
        <f t="shared" si="81"/>
        <v>0.82654489106640838</v>
      </c>
      <c r="Q116" s="184">
        <f t="shared" si="81"/>
        <v>0.76938492182990714</v>
      </c>
      <c r="S116" s="185"/>
      <c r="T116" s="185"/>
      <c r="U116" s="185"/>
      <c r="V116" s="185"/>
      <c r="W116" s="185"/>
      <c r="X116" s="185"/>
      <c r="Y116" s="185"/>
      <c r="Z116" s="185"/>
    </row>
    <row r="118" spans="1:26" x14ac:dyDescent="0.25">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264</v>
      </c>
    </row>
    <row r="121" spans="1:26" x14ac:dyDescent="0.25">
      <c r="C121" s="110" t="s">
        <v>159</v>
      </c>
    </row>
    <row r="122" spans="1:26" x14ac:dyDescent="0.25">
      <c r="C122" s="110" t="s">
        <v>160</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161</v>
      </c>
      <c r="J126" s="172">
        <f t="shared" ref="J126:L126" si="82">SUM(J124:J125)</f>
        <v>0</v>
      </c>
      <c r="K126" s="172">
        <f t="shared" si="82"/>
        <v>0</v>
      </c>
      <c r="L126" s="172">
        <f t="shared" si="82"/>
        <v>3.1522140708501789E-2</v>
      </c>
      <c r="M126" s="172">
        <f>SUM(M124:M125)</f>
        <v>2.4258091513662761E-2</v>
      </c>
      <c r="N126" s="172">
        <f t="shared" ref="N126:R126" si="83">SUM(N124:N125)</f>
        <v>2.9587648685595269E-2</v>
      </c>
      <c r="O126" s="172">
        <f t="shared" si="83"/>
        <v>3.150368327076003E-2</v>
      </c>
      <c r="P126" s="172">
        <f t="shared" si="83"/>
        <v>3.2000000000000695E-2</v>
      </c>
      <c r="Q126" s="172">
        <f t="shared" si="83"/>
        <v>3.1999999999999806E-2</v>
      </c>
      <c r="R126" s="172">
        <f t="shared" si="83"/>
        <v>2.9999999999999805E-2</v>
      </c>
      <c r="S126" s="177"/>
      <c r="T126" s="177"/>
      <c r="U126" s="177"/>
      <c r="V126" s="177"/>
      <c r="W126" s="177"/>
      <c r="X126" s="177"/>
      <c r="Y126" s="177"/>
      <c r="Z126" s="177"/>
    </row>
    <row r="128" spans="1:26" s="161" customFormat="1" x14ac:dyDescent="0.25">
      <c r="A128" s="157"/>
      <c r="B128" s="158"/>
      <c r="C128" s="159"/>
      <c r="D128" s="160"/>
      <c r="E128" s="161" t="str">
        <f t="shared" ref="E128:R128" si="84" xml:space="preserve"> E$140</f>
        <v>True up Nominal RCV balance BEG</v>
      </c>
      <c r="F128" s="245">
        <f t="shared" si="84"/>
        <v>0</v>
      </c>
      <c r="G128" s="245" t="str">
        <f t="shared" si="84"/>
        <v>£m</v>
      </c>
      <c r="H128" s="245">
        <f t="shared" si="84"/>
        <v>0</v>
      </c>
      <c r="I128" s="245">
        <f t="shared" si="84"/>
        <v>0</v>
      </c>
      <c r="J128" s="245">
        <f t="shared" si="84"/>
        <v>0</v>
      </c>
      <c r="K128" s="245">
        <f t="shared" si="84"/>
        <v>0</v>
      </c>
      <c r="L128" s="245">
        <f t="shared" si="84"/>
        <v>0</v>
      </c>
      <c r="M128" s="245">
        <f t="shared" si="84"/>
        <v>186.58613499220516</v>
      </c>
      <c r="N128" s="245">
        <f t="shared" si="84"/>
        <v>176.20559456468462</v>
      </c>
      <c r="O128" s="245">
        <f t="shared" si="84"/>
        <v>167.21398796610112</v>
      </c>
      <c r="P128" s="245">
        <f t="shared" si="84"/>
        <v>158.51081507843034</v>
      </c>
      <c r="Q128" s="245">
        <f t="shared" si="84"/>
        <v>150.49650826806501</v>
      </c>
      <c r="R128" s="245">
        <f t="shared" si="84"/>
        <v>143.19802960309693</v>
      </c>
    </row>
    <row r="129" spans="1:16383" x14ac:dyDescent="0.25">
      <c r="E129" s="178" t="str">
        <f t="shared" ref="E129:R129" si="85" xml:space="preserve"> E$126</f>
        <v>True up Indexation percentage</v>
      </c>
      <c r="F129" s="178">
        <f t="shared" si="85"/>
        <v>0</v>
      </c>
      <c r="G129" s="178">
        <f t="shared" si="85"/>
        <v>0</v>
      </c>
      <c r="H129" s="178">
        <f t="shared" si="85"/>
        <v>0</v>
      </c>
      <c r="I129" s="178">
        <f t="shared" si="85"/>
        <v>0</v>
      </c>
      <c r="J129" s="178">
        <f t="shared" si="85"/>
        <v>0</v>
      </c>
      <c r="K129" s="178">
        <f t="shared" si="85"/>
        <v>0</v>
      </c>
      <c r="L129" s="178">
        <f t="shared" si="85"/>
        <v>3.1522140708501789E-2</v>
      </c>
      <c r="M129" s="178">
        <f t="shared" si="85"/>
        <v>2.4258091513662761E-2</v>
      </c>
      <c r="N129" s="178">
        <f t="shared" si="85"/>
        <v>2.9587648685595269E-2</v>
      </c>
      <c r="O129" s="178">
        <f t="shared" si="85"/>
        <v>3.150368327076003E-2</v>
      </c>
      <c r="P129" s="178">
        <f t="shared" si="85"/>
        <v>3.2000000000000695E-2</v>
      </c>
      <c r="Q129" s="178">
        <f t="shared" si="85"/>
        <v>3.1999999999999806E-2</v>
      </c>
      <c r="R129" s="178">
        <f t="shared" si="85"/>
        <v>2.9999999999999805E-2</v>
      </c>
    </row>
    <row r="130" spans="1:16383" x14ac:dyDescent="0.25">
      <c r="C130" s="278"/>
      <c r="E130" s="7" t="s">
        <v>162</v>
      </c>
      <c r="G130" s="91" t="s">
        <v>88</v>
      </c>
      <c r="J130" s="246">
        <f>J128*J129</f>
        <v>0</v>
      </c>
      <c r="K130" s="246">
        <f t="shared" ref="K130" si="86">K128*K129</f>
        <v>0</v>
      </c>
      <c r="L130" s="246">
        <f t="shared" ref="L130" si="87">L128*L129</f>
        <v>0</v>
      </c>
      <c r="M130" s="246">
        <f>M128*M129</f>
        <v>4.5262235378215463</v>
      </c>
      <c r="N130" s="246">
        <f t="shared" ref="N130" si="88">N128*N129</f>
        <v>5.2135092284163234</v>
      </c>
      <c r="O130" s="246">
        <f t="shared" ref="O130" si="89">O128*O129</f>
        <v>5.2678565153247288</v>
      </c>
      <c r="P130" s="246">
        <f t="shared" ref="P130" si="90">P128*P129</f>
        <v>5.0723460825098812</v>
      </c>
      <c r="Q130" s="246">
        <f t="shared" ref="Q130" si="91">Q128*Q129</f>
        <v>4.8158882645780512</v>
      </c>
      <c r="R130" s="246">
        <f t="shared" ref="R130" si="92">R128*R129</f>
        <v>4.29594088809288</v>
      </c>
    </row>
    <row r="132" spans="1:16383" s="205" customFormat="1" x14ac:dyDescent="0.25">
      <c r="A132" s="201"/>
      <c r="B132" s="202"/>
      <c r="C132" s="203"/>
      <c r="D132" s="204"/>
      <c r="E132" s="37" t="str">
        <f xml:space="preserve"> InpR!E$95</f>
        <v>Run-off rate - CPI(H) + RPI wedge - active - WN</v>
      </c>
      <c r="F132" s="205">
        <f xml:space="preserve"> InpR!F$95</f>
        <v>0</v>
      </c>
      <c r="G132" s="223" t="str">
        <f xml:space="preserve"> InpR!G$95</f>
        <v>%</v>
      </c>
      <c r="H132" s="205" t="str">
        <f xml:space="preserve"> InpR!I$95</f>
        <v>PR19 Financial model, 'F_OutputsMaster' sheet row 956, PR19FM2093POST</v>
      </c>
      <c r="I132" s="205" t="e">
        <f xml:space="preserve"> InpR!#REF!</f>
        <v>#REF!</v>
      </c>
      <c r="J132" s="205">
        <f xml:space="preserve"> InpR!J$95</f>
        <v>0</v>
      </c>
      <c r="K132" s="205">
        <f xml:space="preserve"> InpR!K$95</f>
        <v>0</v>
      </c>
      <c r="L132" s="205">
        <f xml:space="preserve"> InpR!L$95</f>
        <v>0</v>
      </c>
      <c r="M132" s="205">
        <f xml:space="preserve"> InpR!M$95</f>
        <v>7.8E-2</v>
      </c>
      <c r="N132" s="205">
        <f xml:space="preserve"> InpR!N$95</f>
        <v>7.8299999999999995E-2</v>
      </c>
      <c r="O132" s="205">
        <f xml:space="preserve"> InpR!O$95</f>
        <v>8.1000000000000003E-2</v>
      </c>
      <c r="P132" s="205">
        <f xml:space="preserve"> InpR!P$95</f>
        <v>0.08</v>
      </c>
      <c r="Q132" s="205">
        <f xml:space="preserve"> InpR!Q$95</f>
        <v>7.8E-2</v>
      </c>
      <c r="R132" s="205">
        <f xml:space="preserve"> InpR!R$95</f>
        <v>0</v>
      </c>
    </row>
    <row r="133" spans="1:16383" s="161" customFormat="1" x14ac:dyDescent="0.25">
      <c r="A133" s="157"/>
      <c r="B133" s="158"/>
      <c r="C133" s="159"/>
      <c r="D133" s="160"/>
      <c r="E133" s="161" t="str">
        <f t="shared" ref="E133:R133" si="93" xml:space="preserve"> E$140</f>
        <v>True up Nominal RCV balance BEG</v>
      </c>
      <c r="F133" s="245">
        <f t="shared" si="93"/>
        <v>0</v>
      </c>
      <c r="G133" s="245" t="str">
        <f t="shared" si="93"/>
        <v>£m</v>
      </c>
      <c r="H133" s="245">
        <f t="shared" si="93"/>
        <v>0</v>
      </c>
      <c r="I133" s="245">
        <f t="shared" si="93"/>
        <v>0</v>
      </c>
      <c r="J133" s="245">
        <f t="shared" si="93"/>
        <v>0</v>
      </c>
      <c r="K133" s="245">
        <f t="shared" si="93"/>
        <v>0</v>
      </c>
      <c r="L133" s="245">
        <f t="shared" si="93"/>
        <v>0</v>
      </c>
      <c r="M133" s="245">
        <f t="shared" si="93"/>
        <v>186.58613499220516</v>
      </c>
      <c r="N133" s="245">
        <f t="shared" si="93"/>
        <v>176.20559456468462</v>
      </c>
      <c r="O133" s="245">
        <f t="shared" si="93"/>
        <v>167.21398796610112</v>
      </c>
      <c r="P133" s="245">
        <f t="shared" si="93"/>
        <v>158.51081507843034</v>
      </c>
      <c r="Q133" s="245">
        <f t="shared" si="93"/>
        <v>150.49650826806501</v>
      </c>
      <c r="R133" s="245">
        <f t="shared" si="93"/>
        <v>143.19802960309693</v>
      </c>
    </row>
    <row r="134" spans="1:16383" s="91" customFormat="1" x14ac:dyDescent="0.25">
      <c r="A134" s="170"/>
      <c r="B134" s="165"/>
      <c r="C134" s="276"/>
      <c r="D134" s="171"/>
      <c r="E134" s="7" t="str">
        <f t="shared" ref="E134:R134" si="94" xml:space="preserve"> E$130</f>
        <v>True up RCV indexation</v>
      </c>
      <c r="F134" s="246">
        <f t="shared" si="94"/>
        <v>0</v>
      </c>
      <c r="G134" s="162" t="str">
        <f t="shared" si="94"/>
        <v>£m</v>
      </c>
      <c r="H134" s="246">
        <f t="shared" si="94"/>
        <v>0</v>
      </c>
      <c r="I134" s="246">
        <f t="shared" si="94"/>
        <v>0</v>
      </c>
      <c r="J134" s="246">
        <f t="shared" si="94"/>
        <v>0</v>
      </c>
      <c r="K134" s="246">
        <f t="shared" si="94"/>
        <v>0</v>
      </c>
      <c r="L134" s="246">
        <f t="shared" si="94"/>
        <v>0</v>
      </c>
      <c r="M134" s="246">
        <f t="shared" si="94"/>
        <v>4.5262235378215463</v>
      </c>
      <c r="N134" s="246">
        <f t="shared" si="94"/>
        <v>5.2135092284163234</v>
      </c>
      <c r="O134" s="246">
        <f t="shared" si="94"/>
        <v>5.2678565153247288</v>
      </c>
      <c r="P134" s="246">
        <f t="shared" si="94"/>
        <v>5.0723460825098812</v>
      </c>
      <c r="Q134" s="246">
        <f t="shared" si="94"/>
        <v>4.8158882645780512</v>
      </c>
      <c r="R134" s="246">
        <f t="shared" si="94"/>
        <v>4.29594088809288</v>
      </c>
      <c r="S134" s="92"/>
      <c r="T134" s="92"/>
      <c r="U134" s="92"/>
      <c r="V134" s="92"/>
      <c r="W134" s="92"/>
      <c r="X134" s="92"/>
      <c r="Y134" s="92"/>
      <c r="Z134" s="92"/>
    </row>
    <row r="135" spans="1:16383" x14ac:dyDescent="0.25">
      <c r="C135" s="278"/>
      <c r="E135" s="7" t="s">
        <v>319</v>
      </c>
      <c r="F135" s="247"/>
      <c r="G135" s="162" t="s">
        <v>88</v>
      </c>
      <c r="H135" s="247"/>
      <c r="I135" s="247"/>
      <c r="J135" s="246">
        <f t="shared" ref="J135:R135" si="95" xml:space="preserve"> (J133+J134) * J132</f>
        <v>0</v>
      </c>
      <c r="K135" s="246">
        <f t="shared" si="95"/>
        <v>0</v>
      </c>
      <c r="L135" s="246">
        <f t="shared" si="95"/>
        <v>0</v>
      </c>
      <c r="M135" s="246">
        <f xml:space="preserve"> (M133+M134) * M132</f>
        <v>14.906763965342083</v>
      </c>
      <c r="N135" s="246">
        <f t="shared" si="95"/>
        <v>14.205115826999801</v>
      </c>
      <c r="O135" s="246">
        <f t="shared" si="95"/>
        <v>13.971029402995493</v>
      </c>
      <c r="P135" s="246">
        <f t="shared" si="95"/>
        <v>13.086652892875218</v>
      </c>
      <c r="Q135" s="246">
        <f t="shared" si="95"/>
        <v>12.11436692954616</v>
      </c>
      <c r="R135" s="246">
        <f t="shared" si="9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InpR!$E$88</f>
        <v>RCV - CPI(H) + RPI wedge initial balance - nominal - WN</v>
      </c>
      <c r="F137" s="250">
        <f>InpR!$F$88</f>
        <v>186.58613499220516</v>
      </c>
      <c r="G137" s="250" t="str">
        <f>InpR!$G$88</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163</v>
      </c>
      <c r="G140" s="162" t="s">
        <v>88</v>
      </c>
      <c r="J140" s="242">
        <f t="shared" ref="J140" si="96" xml:space="preserve"> I143</f>
        <v>0</v>
      </c>
      <c r="K140" s="242">
        <f t="shared" ref="K140" si="97" xml:space="preserve"> J143</f>
        <v>0</v>
      </c>
      <c r="L140" s="242">
        <f t="shared" ref="L140" si="98" xml:space="preserve"> K143</f>
        <v>0</v>
      </c>
      <c r="M140" s="242">
        <f t="shared" ref="M140" si="99" xml:space="preserve"> L143</f>
        <v>186.58613499220516</v>
      </c>
      <c r="N140" s="242">
        <f t="shared" ref="N140" si="100" xml:space="preserve"> M143</f>
        <v>176.20559456468462</v>
      </c>
      <c r="O140" s="242">
        <f t="shared" ref="O140" si="101" xml:space="preserve"> N143</f>
        <v>167.21398796610112</v>
      </c>
      <c r="P140" s="242">
        <f t="shared" ref="P140" si="102" xml:space="preserve"> O143</f>
        <v>158.51081507843034</v>
      </c>
      <c r="Q140" s="242">
        <f t="shared" ref="Q140" si="103" xml:space="preserve"> P143</f>
        <v>150.49650826806501</v>
      </c>
      <c r="R140" s="242">
        <f t="shared" ref="R140" si="104" xml:space="preserve"> Q143</f>
        <v>143.19802960309693</v>
      </c>
    </row>
    <row r="141" spans="1:16383" x14ac:dyDescent="0.25">
      <c r="A141" s="47"/>
      <c r="B141" s="51"/>
      <c r="C141" s="111"/>
      <c r="D141" s="56" t="s">
        <v>139</v>
      </c>
      <c r="E141" s="7" t="str">
        <f t="shared" ref="E141:R141" si="105" xml:space="preserve"> E$130</f>
        <v>True up RCV indexation</v>
      </c>
      <c r="F141" s="242">
        <f t="shared" si="105"/>
        <v>0</v>
      </c>
      <c r="G141" s="242" t="str">
        <f t="shared" si="105"/>
        <v>£m</v>
      </c>
      <c r="H141" s="242">
        <f t="shared" si="105"/>
        <v>0</v>
      </c>
      <c r="I141" s="242">
        <f t="shared" si="105"/>
        <v>0</v>
      </c>
      <c r="J141" s="242">
        <f t="shared" si="105"/>
        <v>0</v>
      </c>
      <c r="K141" s="242">
        <f t="shared" si="105"/>
        <v>0</v>
      </c>
      <c r="L141" s="242">
        <f t="shared" si="105"/>
        <v>0</v>
      </c>
      <c r="M141" s="242">
        <f t="shared" si="105"/>
        <v>4.5262235378215463</v>
      </c>
      <c r="N141" s="242">
        <f t="shared" si="105"/>
        <v>5.2135092284163234</v>
      </c>
      <c r="O141" s="242">
        <f t="shared" si="105"/>
        <v>5.2678565153247288</v>
      </c>
      <c r="P141" s="242">
        <f t="shared" si="105"/>
        <v>5.0723460825098812</v>
      </c>
      <c r="Q141" s="242">
        <f t="shared" si="105"/>
        <v>4.8158882645780512</v>
      </c>
      <c r="R141" s="242">
        <f t="shared" si="105"/>
        <v>4.29594088809288</v>
      </c>
    </row>
    <row r="142" spans="1:16383" x14ac:dyDescent="0.25">
      <c r="A142" s="47"/>
      <c r="B142" s="51"/>
      <c r="C142" s="111"/>
      <c r="D142" s="56" t="s">
        <v>140</v>
      </c>
      <c r="E142" s="7" t="str">
        <f t="shared" ref="E142:R142" si="106" xml:space="preserve"> E$135</f>
        <v>True up Nominal RCV run-off</v>
      </c>
      <c r="F142" s="242">
        <f t="shared" si="106"/>
        <v>0</v>
      </c>
      <c r="G142" s="242" t="str">
        <f t="shared" si="106"/>
        <v>£m</v>
      </c>
      <c r="H142" s="242">
        <f t="shared" si="106"/>
        <v>0</v>
      </c>
      <c r="I142" s="242">
        <f t="shared" si="106"/>
        <v>0</v>
      </c>
      <c r="J142" s="242">
        <f t="shared" si="106"/>
        <v>0</v>
      </c>
      <c r="K142" s="242">
        <f t="shared" si="106"/>
        <v>0</v>
      </c>
      <c r="L142" s="242">
        <f t="shared" si="106"/>
        <v>0</v>
      </c>
      <c r="M142" s="242">
        <f t="shared" si="106"/>
        <v>14.906763965342083</v>
      </c>
      <c r="N142" s="242">
        <f t="shared" si="106"/>
        <v>14.205115826999801</v>
      </c>
      <c r="O142" s="242">
        <f t="shared" si="106"/>
        <v>13.971029402995493</v>
      </c>
      <c r="P142" s="242">
        <f t="shared" si="106"/>
        <v>13.086652892875218</v>
      </c>
      <c r="Q142" s="242">
        <f t="shared" si="106"/>
        <v>12.11436692954616</v>
      </c>
      <c r="R142" s="242">
        <f t="shared" si="106"/>
        <v>0</v>
      </c>
    </row>
    <row r="143" spans="1:16383" s="138" customFormat="1" x14ac:dyDescent="0.25">
      <c r="A143" s="134"/>
      <c r="B143" s="135"/>
      <c r="C143" s="279"/>
      <c r="D143" s="137"/>
      <c r="E143" s="138" t="s">
        <v>164</v>
      </c>
      <c r="G143" s="163" t="s">
        <v>88</v>
      </c>
      <c r="J143" s="243">
        <f t="shared" ref="J143:R143" si="107" xml:space="preserve"> IF( J138 = 1, $F137, J140 + J141 - J142)</f>
        <v>0</v>
      </c>
      <c r="K143" s="243">
        <f t="shared" si="107"/>
        <v>0</v>
      </c>
      <c r="L143" s="243">
        <f t="shared" si="107"/>
        <v>186.58613499220516</v>
      </c>
      <c r="M143" s="243">
        <f t="shared" si="107"/>
        <v>176.20559456468462</v>
      </c>
      <c r="N143" s="243">
        <f t="shared" si="107"/>
        <v>167.21398796610112</v>
      </c>
      <c r="O143" s="243">
        <f t="shared" si="107"/>
        <v>158.51081507843034</v>
      </c>
      <c r="P143" s="243">
        <f t="shared" si="107"/>
        <v>150.49650826806501</v>
      </c>
      <c r="Q143" s="243">
        <f t="shared" si="107"/>
        <v>143.19802960309693</v>
      </c>
      <c r="R143" s="243">
        <f t="shared" si="107"/>
        <v>147.4939704911898</v>
      </c>
    </row>
    <row r="145" spans="1:26" s="92" customFormat="1" x14ac:dyDescent="0.25">
      <c r="A145" s="164"/>
      <c r="B145" s="165"/>
      <c r="C145" s="166"/>
      <c r="D145" s="167"/>
      <c r="E145" s="179" t="str">
        <f t="shared" ref="E145:R145" si="108" xml:space="preserve"> E$140</f>
        <v>True up Nominal RCV balance BEG</v>
      </c>
      <c r="F145" s="185">
        <f t="shared" si="108"/>
        <v>0</v>
      </c>
      <c r="G145" s="185" t="str">
        <f t="shared" si="108"/>
        <v>£m</v>
      </c>
      <c r="H145" s="185">
        <f t="shared" si="108"/>
        <v>0</v>
      </c>
      <c r="I145" s="185">
        <f t="shared" si="108"/>
        <v>0</v>
      </c>
      <c r="J145" s="185">
        <f t="shared" si="108"/>
        <v>0</v>
      </c>
      <c r="K145" s="185">
        <f t="shared" si="108"/>
        <v>0</v>
      </c>
      <c r="L145" s="185">
        <f t="shared" si="108"/>
        <v>0</v>
      </c>
      <c r="M145" s="185">
        <f t="shared" si="108"/>
        <v>186.58613499220516</v>
      </c>
      <c r="N145" s="185">
        <f t="shared" si="108"/>
        <v>176.20559456468462</v>
      </c>
      <c r="O145" s="185">
        <f t="shared" si="108"/>
        <v>167.21398796610112</v>
      </c>
      <c r="P145" s="185">
        <f t="shared" si="108"/>
        <v>158.51081507843034</v>
      </c>
      <c r="Q145" s="185">
        <f t="shared" si="108"/>
        <v>150.49650826806501</v>
      </c>
      <c r="R145" s="185">
        <f t="shared" si="108"/>
        <v>143.19802960309693</v>
      </c>
    </row>
    <row r="146" spans="1:26" s="91" customFormat="1" x14ac:dyDescent="0.25">
      <c r="A146" s="170"/>
      <c r="B146" s="165"/>
      <c r="C146" s="166"/>
      <c r="D146" s="171"/>
      <c r="E146" s="179" t="str">
        <f t="shared" ref="E146:R146" si="109" xml:space="preserve"> E$130</f>
        <v>True up RCV indexation</v>
      </c>
      <c r="F146" s="184">
        <f t="shared" si="109"/>
        <v>0</v>
      </c>
      <c r="G146" s="185" t="str">
        <f t="shared" si="109"/>
        <v>£m</v>
      </c>
      <c r="H146" s="184">
        <f t="shared" si="109"/>
        <v>0</v>
      </c>
      <c r="I146" s="184">
        <f t="shared" si="109"/>
        <v>0</v>
      </c>
      <c r="J146" s="184">
        <f t="shared" si="109"/>
        <v>0</v>
      </c>
      <c r="K146" s="184">
        <f t="shared" si="109"/>
        <v>0</v>
      </c>
      <c r="L146" s="184">
        <f t="shared" si="109"/>
        <v>0</v>
      </c>
      <c r="M146" s="184">
        <f t="shared" si="109"/>
        <v>4.5262235378215463</v>
      </c>
      <c r="N146" s="184">
        <f t="shared" si="109"/>
        <v>5.2135092284163234</v>
      </c>
      <c r="O146" s="184">
        <f t="shared" si="109"/>
        <v>5.2678565153247288</v>
      </c>
      <c r="P146" s="184">
        <f t="shared" si="109"/>
        <v>5.0723460825098812</v>
      </c>
      <c r="Q146" s="184">
        <f t="shared" si="109"/>
        <v>4.8158882645780512</v>
      </c>
      <c r="R146" s="184">
        <f t="shared" si="109"/>
        <v>4.29594088809288</v>
      </c>
      <c r="S146" s="92"/>
      <c r="T146" s="92"/>
      <c r="U146" s="92"/>
      <c r="V146" s="92"/>
      <c r="W146" s="92"/>
      <c r="X146" s="92"/>
      <c r="Y146" s="92"/>
      <c r="Z146" s="92"/>
    </row>
    <row r="147" spans="1:26" s="92" customFormat="1" x14ac:dyDescent="0.25">
      <c r="A147" s="164"/>
      <c r="B147" s="165"/>
      <c r="C147" s="166"/>
      <c r="D147" s="167"/>
      <c r="E147" s="179" t="str">
        <f t="shared" ref="E147:R147" si="110" xml:space="preserve"> E$143</f>
        <v>True up Nominal RCV balance END</v>
      </c>
      <c r="F147" s="185">
        <f t="shared" si="110"/>
        <v>0</v>
      </c>
      <c r="G147" s="185" t="str">
        <f t="shared" si="110"/>
        <v>£m</v>
      </c>
      <c r="H147" s="185">
        <f t="shared" si="110"/>
        <v>0</v>
      </c>
      <c r="I147" s="185">
        <f t="shared" si="110"/>
        <v>0</v>
      </c>
      <c r="J147" s="185">
        <f t="shared" si="110"/>
        <v>0</v>
      </c>
      <c r="K147" s="185">
        <f t="shared" si="110"/>
        <v>0</v>
      </c>
      <c r="L147" s="185">
        <f t="shared" si="110"/>
        <v>186.58613499220516</v>
      </c>
      <c r="M147" s="185">
        <f t="shared" si="110"/>
        <v>176.20559456468462</v>
      </c>
      <c r="N147" s="185">
        <f t="shared" si="110"/>
        <v>167.21398796610112</v>
      </c>
      <c r="O147" s="185">
        <f t="shared" si="110"/>
        <v>158.51081507843034</v>
      </c>
      <c r="P147" s="185">
        <f t="shared" si="110"/>
        <v>150.49650826806501</v>
      </c>
      <c r="Q147" s="185">
        <f t="shared" si="110"/>
        <v>143.19802960309693</v>
      </c>
      <c r="R147" s="185">
        <f t="shared" si="110"/>
        <v>147.4939704911898</v>
      </c>
    </row>
    <row r="148" spans="1:26" x14ac:dyDescent="0.25">
      <c r="A148" s="49"/>
      <c r="C148" s="278"/>
      <c r="D148" s="57"/>
      <c r="E148" s="7" t="s">
        <v>317</v>
      </c>
      <c r="F148" s="244"/>
      <c r="G148" s="185" t="s">
        <v>88</v>
      </c>
      <c r="H148" s="244"/>
      <c r="I148" s="244"/>
      <c r="J148" s="185">
        <f t="shared" ref="J148:L148" si="111" xml:space="preserve"> ( (J145+J146) + J147) / 2</f>
        <v>0</v>
      </c>
      <c r="K148" s="185">
        <f t="shared" si="111"/>
        <v>0</v>
      </c>
      <c r="L148" s="185">
        <f t="shared" si="111"/>
        <v>93.29306749610258</v>
      </c>
      <c r="M148" s="185">
        <f xml:space="preserve"> ( (M145+M146) + M147) / 2</f>
        <v>183.65897654735568</v>
      </c>
      <c r="N148" s="185">
        <f t="shared" ref="N148:R148" si="112" xml:space="preserve"> ( (N145+N146) + N147) / 2</f>
        <v>174.31654587960102</v>
      </c>
      <c r="O148" s="185">
        <f t="shared" si="112"/>
        <v>165.49632977992809</v>
      </c>
      <c r="P148" s="185">
        <f t="shared" si="112"/>
        <v>157.0398347145026</v>
      </c>
      <c r="Q148" s="185">
        <f t="shared" si="112"/>
        <v>149.25521306786999</v>
      </c>
      <c r="R148" s="185">
        <f t="shared" si="112"/>
        <v>147.4939704911898</v>
      </c>
    </row>
    <row r="150" spans="1:26" s="205" customFormat="1" x14ac:dyDescent="0.25">
      <c r="A150" s="201"/>
      <c r="B150" s="202"/>
      <c r="C150" s="203"/>
      <c r="D150" s="204"/>
      <c r="E150" s="205" t="str">
        <f xml:space="preserve"> InpR!E$102</f>
        <v>WACC on RCV - CPI(H) + RPI wedge bf and additions - WN</v>
      </c>
      <c r="F150" s="205">
        <f xml:space="preserve"> InpR!F$102</f>
        <v>0</v>
      </c>
      <c r="G150" s="223" t="str">
        <f xml:space="preserve"> InpR!G$102</f>
        <v>%</v>
      </c>
      <c r="H150" s="205" t="str">
        <f xml:space="preserve"> InpR!I$102</f>
        <v>PR19 Financial model, 'Water Network' sheet row 980</v>
      </c>
      <c r="I150" s="205" t="e">
        <f xml:space="preserve"> InpR!#REF!</f>
        <v>#REF!</v>
      </c>
      <c r="J150" s="205">
        <f xml:space="preserve"> InpR!J$102</f>
        <v>0</v>
      </c>
      <c r="K150" s="205">
        <f xml:space="preserve"> InpR!K$102</f>
        <v>0</v>
      </c>
      <c r="L150" s="205">
        <f xml:space="preserve"> InpR!L$102</f>
        <v>0</v>
      </c>
      <c r="M150" s="205">
        <f xml:space="preserve"> InpR!M$102</f>
        <v>2.1125902035494581E-2</v>
      </c>
      <c r="N150" s="205">
        <f xml:space="preserve"> InpR!N$102</f>
        <v>2.1125902035494581E-2</v>
      </c>
      <c r="O150" s="205">
        <f xml:space="preserve"> InpR!O$102</f>
        <v>2.1125902035494581E-2</v>
      </c>
      <c r="P150" s="205">
        <f xml:space="preserve"> InpR!P$102</f>
        <v>2.1125902035494581E-2</v>
      </c>
      <c r="Q150" s="205">
        <f xml:space="preserve"> InpR!Q$102</f>
        <v>2.1125902035494581E-2</v>
      </c>
      <c r="R150" s="205">
        <f xml:space="preserve"> InpR!R$102</f>
        <v>0</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113" xml:space="preserve"> E$148</f>
        <v>True up Nominal RCV average balance</v>
      </c>
      <c r="F152" s="184">
        <f t="shared" si="113"/>
        <v>0</v>
      </c>
      <c r="G152" s="184" t="str">
        <f t="shared" si="113"/>
        <v>£m</v>
      </c>
      <c r="H152" s="246">
        <f t="shared" si="113"/>
        <v>0</v>
      </c>
      <c r="I152" s="184">
        <f t="shared" si="113"/>
        <v>0</v>
      </c>
      <c r="J152" s="246">
        <f t="shared" si="113"/>
        <v>0</v>
      </c>
      <c r="K152" s="246">
        <f t="shared" si="113"/>
        <v>0</v>
      </c>
      <c r="L152" s="246">
        <f t="shared" si="113"/>
        <v>93.29306749610258</v>
      </c>
      <c r="M152" s="246">
        <f t="shared" si="113"/>
        <v>183.65897654735568</v>
      </c>
      <c r="N152" s="246">
        <f t="shared" si="113"/>
        <v>174.31654587960102</v>
      </c>
      <c r="O152" s="246">
        <f t="shared" si="113"/>
        <v>165.49632977992809</v>
      </c>
      <c r="P152" s="246">
        <f t="shared" si="113"/>
        <v>157.0398347145026</v>
      </c>
      <c r="Q152" s="246">
        <f t="shared" si="113"/>
        <v>149.25521306786999</v>
      </c>
      <c r="R152" s="246">
        <f t="shared" si="113"/>
        <v>147.4939704911898</v>
      </c>
    </row>
    <row r="153" spans="1:26" x14ac:dyDescent="0.25">
      <c r="C153" s="278"/>
      <c r="E153" s="7" t="s">
        <v>320</v>
      </c>
      <c r="F153" s="244"/>
      <c r="G153" s="184" t="s">
        <v>88</v>
      </c>
      <c r="H153" s="244"/>
      <c r="I153" s="244"/>
      <c r="J153" s="246">
        <f t="shared" ref="J153:K153" si="114">J150*J151*J152</f>
        <v>0</v>
      </c>
      <c r="K153" s="246">
        <f t="shared" si="114"/>
        <v>0</v>
      </c>
      <c r="L153" s="246">
        <f>L150*L151*L152</f>
        <v>0</v>
      </c>
      <c r="M153" s="246">
        <f t="shared" ref="M153:R153" si="115">M150*M151*M152</f>
        <v>3.8799615464786328</v>
      </c>
      <c r="N153" s="246">
        <f t="shared" si="115"/>
        <v>3.6825942714182478</v>
      </c>
      <c r="O153" s="246">
        <f t="shared" si="115"/>
        <v>3.4962592501646652</v>
      </c>
      <c r="P153" s="246">
        <f t="shared" si="115"/>
        <v>3.3176081638488433</v>
      </c>
      <c r="Q153" s="246">
        <f t="shared" si="115"/>
        <v>3.1531510095586919</v>
      </c>
      <c r="R153" s="246">
        <f t="shared" si="115"/>
        <v>0</v>
      </c>
    </row>
    <row r="154" spans="1:26" x14ac:dyDescent="0.25">
      <c r="M154" s="187"/>
      <c r="N154" s="187"/>
      <c r="O154" s="187"/>
      <c r="P154" s="187"/>
      <c r="Q154" s="187"/>
    </row>
    <row r="155" spans="1:26" s="91" customFormat="1" x14ac:dyDescent="0.25">
      <c r="A155" s="170"/>
      <c r="B155" s="165"/>
      <c r="C155" s="166"/>
      <c r="D155" s="171"/>
      <c r="E155" s="7" t="str">
        <f t="shared" ref="E155:R155" si="116" xml:space="preserve"> E$135</f>
        <v>True up Nominal RCV run-off</v>
      </c>
      <c r="F155" s="184">
        <f t="shared" si="116"/>
        <v>0</v>
      </c>
      <c r="G155" s="184" t="str">
        <f t="shared" si="116"/>
        <v>£m</v>
      </c>
      <c r="H155" s="184">
        <f t="shared" si="116"/>
        <v>0</v>
      </c>
      <c r="I155" s="184">
        <f t="shared" si="116"/>
        <v>0</v>
      </c>
      <c r="J155" s="184">
        <f t="shared" si="116"/>
        <v>0</v>
      </c>
      <c r="K155" s="184">
        <f t="shared" si="116"/>
        <v>0</v>
      </c>
      <c r="L155" s="184">
        <f t="shared" si="116"/>
        <v>0</v>
      </c>
      <c r="M155" s="184">
        <f t="shared" si="116"/>
        <v>14.906763965342083</v>
      </c>
      <c r="N155" s="184">
        <f t="shared" si="116"/>
        <v>14.205115826999801</v>
      </c>
      <c r="O155" s="184">
        <f t="shared" si="116"/>
        <v>13.971029402995493</v>
      </c>
      <c r="P155" s="184">
        <f t="shared" si="116"/>
        <v>13.086652892875218</v>
      </c>
      <c r="Q155" s="184">
        <f t="shared" si="116"/>
        <v>12.11436692954616</v>
      </c>
      <c r="R155" s="184">
        <f t="shared" si="116"/>
        <v>0</v>
      </c>
      <c r="S155" s="92"/>
      <c r="T155" s="92"/>
      <c r="U155" s="92"/>
      <c r="V155" s="92"/>
      <c r="W155" s="92"/>
      <c r="X155" s="92"/>
      <c r="Y155" s="92"/>
      <c r="Z155" s="92"/>
    </row>
    <row r="156" spans="1:26" x14ac:dyDescent="0.25">
      <c r="E156" s="7" t="str">
        <f t="shared" ref="E156:R156" si="117" xml:space="preserve"> E$153</f>
        <v>True up Nominal return</v>
      </c>
      <c r="F156" s="184">
        <f t="shared" si="117"/>
        <v>0</v>
      </c>
      <c r="G156" s="184" t="str">
        <f t="shared" si="117"/>
        <v>£m</v>
      </c>
      <c r="H156" s="184">
        <f t="shared" si="117"/>
        <v>0</v>
      </c>
      <c r="I156" s="184">
        <f t="shared" si="117"/>
        <v>0</v>
      </c>
      <c r="J156" s="184">
        <f t="shared" si="117"/>
        <v>0</v>
      </c>
      <c r="K156" s="184">
        <f t="shared" si="117"/>
        <v>0</v>
      </c>
      <c r="L156" s="184">
        <f t="shared" si="117"/>
        <v>0</v>
      </c>
      <c r="M156" s="184">
        <f t="shared" si="117"/>
        <v>3.8799615464786328</v>
      </c>
      <c r="N156" s="184">
        <f t="shared" si="117"/>
        <v>3.6825942714182478</v>
      </c>
      <c r="O156" s="184">
        <f t="shared" si="117"/>
        <v>3.4962592501646652</v>
      </c>
      <c r="P156" s="184">
        <f t="shared" si="117"/>
        <v>3.3176081638488433</v>
      </c>
      <c r="Q156" s="184">
        <f t="shared" si="117"/>
        <v>3.1531510095586919</v>
      </c>
      <c r="R156" s="184">
        <f t="shared" si="117"/>
        <v>0</v>
      </c>
    </row>
    <row r="157" spans="1:26" x14ac:dyDescent="0.25">
      <c r="C157" s="278"/>
      <c r="E157" s="7" t="s">
        <v>321</v>
      </c>
      <c r="F157" s="244"/>
      <c r="G157" s="184" t="str">
        <f t="shared" ref="G157" si="118">G$155</f>
        <v>£m</v>
      </c>
      <c r="H157" s="244">
        <f>SUM(J157:R157)</f>
        <v>85.813503259227829</v>
      </c>
      <c r="I157" s="244"/>
      <c r="J157" s="244">
        <f t="shared" ref="J157:R157" si="119">SUM(J155:J156)</f>
        <v>0</v>
      </c>
      <c r="K157" s="244">
        <f t="shared" si="119"/>
        <v>0</v>
      </c>
      <c r="L157" s="244">
        <f>SUM(L155:L156)</f>
        <v>0</v>
      </c>
      <c r="M157" s="244">
        <f t="shared" si="119"/>
        <v>18.786725511820716</v>
      </c>
      <c r="N157" s="244">
        <f t="shared" si="119"/>
        <v>17.887710098418047</v>
      </c>
      <c r="O157" s="244">
        <f t="shared" si="119"/>
        <v>17.467288653160157</v>
      </c>
      <c r="P157" s="244">
        <f t="shared" si="119"/>
        <v>16.40426105672406</v>
      </c>
      <c r="Q157" s="244">
        <f t="shared" si="119"/>
        <v>15.267517939104852</v>
      </c>
      <c r="R157" s="244">
        <f t="shared" si="119"/>
        <v>0</v>
      </c>
    </row>
    <row r="159" spans="1:26" x14ac:dyDescent="0.25">
      <c r="E159" s="7" t="str">
        <f t="shared" ref="E159:R159" si="120" xml:space="preserve"> E$157</f>
        <v>Total True up Nominal revenue to company</v>
      </c>
      <c r="F159" s="184">
        <f t="shared" si="120"/>
        <v>0</v>
      </c>
      <c r="G159" s="184" t="str">
        <f t="shared" si="120"/>
        <v>£m</v>
      </c>
      <c r="H159" s="184">
        <f t="shared" si="120"/>
        <v>85.813503259227829</v>
      </c>
      <c r="I159" s="184">
        <f t="shared" si="120"/>
        <v>0</v>
      </c>
      <c r="J159" s="184">
        <f t="shared" si="120"/>
        <v>0</v>
      </c>
      <c r="K159" s="184">
        <f t="shared" si="120"/>
        <v>0</v>
      </c>
      <c r="L159" s="184">
        <f t="shared" si="120"/>
        <v>0</v>
      </c>
      <c r="M159" s="184">
        <f t="shared" si="120"/>
        <v>18.786725511820716</v>
      </c>
      <c r="N159" s="184">
        <f t="shared" si="120"/>
        <v>17.887710098418047</v>
      </c>
      <c r="O159" s="184">
        <f t="shared" si="120"/>
        <v>17.467288653160157</v>
      </c>
      <c r="P159" s="184">
        <f t="shared" si="120"/>
        <v>16.40426105672406</v>
      </c>
      <c r="Q159" s="184">
        <f t="shared" si="120"/>
        <v>15.267517939104852</v>
      </c>
      <c r="R159" s="184">
        <f t="shared" si="120"/>
        <v>0</v>
      </c>
    </row>
    <row r="160" spans="1:26" x14ac:dyDescent="0.25">
      <c r="E160" s="7" t="str">
        <f t="shared" ref="E160:R160" si="121" xml:space="preserve"> E$108</f>
        <v>Total nominal revenue company should have received</v>
      </c>
      <c r="F160" s="184">
        <f t="shared" si="121"/>
        <v>0</v>
      </c>
      <c r="G160" s="184" t="str">
        <f t="shared" si="121"/>
        <v>£m</v>
      </c>
      <c r="H160" s="184">
        <f t="shared" si="121"/>
        <v>88.12000885872763</v>
      </c>
      <c r="I160" s="184">
        <f t="shared" si="121"/>
        <v>0</v>
      </c>
      <c r="J160" s="184">
        <f t="shared" si="121"/>
        <v>0</v>
      </c>
      <c r="K160" s="184">
        <f t="shared" si="121"/>
        <v>0</v>
      </c>
      <c r="L160" s="184">
        <f t="shared" si="121"/>
        <v>0</v>
      </c>
      <c r="M160" s="184">
        <f t="shared" si="121"/>
        <v>18.717967424040133</v>
      </c>
      <c r="N160" s="184">
        <f t="shared" si="121"/>
        <v>18.020947951452484</v>
      </c>
      <c r="O160" s="184">
        <f t="shared" si="121"/>
        <v>18.113384674509788</v>
      </c>
      <c r="P160" s="184">
        <f t="shared" si="121"/>
        <v>17.230805947790468</v>
      </c>
      <c r="Q160" s="184">
        <f t="shared" si="121"/>
        <v>16.036902860934759</v>
      </c>
      <c r="R160" s="184">
        <f t="shared" si="121"/>
        <v>0</v>
      </c>
    </row>
    <row r="161" spans="1:16383" s="185" customFormat="1" x14ac:dyDescent="0.25">
      <c r="A161" s="252"/>
      <c r="B161" s="181"/>
      <c r="C161" s="182"/>
      <c r="D161" s="253"/>
      <c r="E161" s="7" t="s">
        <v>268</v>
      </c>
      <c r="G161" s="185" t="str">
        <f t="shared" ref="G161" si="122" xml:space="preserve"> G$153</f>
        <v>£m</v>
      </c>
      <c r="H161" s="185">
        <f xml:space="preserve"> SUM(J161:R161)</f>
        <v>2.3065055994998005</v>
      </c>
      <c r="J161" s="185">
        <f t="shared" ref="J161:K161" si="123">J160-J159</f>
        <v>0</v>
      </c>
      <c r="K161" s="185">
        <f t="shared" si="123"/>
        <v>0</v>
      </c>
      <c r="L161" s="185">
        <f>L160-L159</f>
        <v>0</v>
      </c>
      <c r="M161" s="185">
        <f>M160-M159</f>
        <v>-6.8758087780583566E-2</v>
      </c>
      <c r="N161" s="185">
        <f t="shared" ref="N161:R161" si="124">N160-N159</f>
        <v>0.13323785303443714</v>
      </c>
      <c r="O161" s="185">
        <f t="shared" si="124"/>
        <v>0.6460960213496314</v>
      </c>
      <c r="P161" s="185">
        <f t="shared" si="124"/>
        <v>0.82654489106640838</v>
      </c>
      <c r="Q161" s="185">
        <f t="shared" si="124"/>
        <v>0.76938492182990714</v>
      </c>
      <c r="R161" s="185">
        <f t="shared" si="124"/>
        <v>0</v>
      </c>
    </row>
    <row r="163" spans="1:16383" s="91" customFormat="1" x14ac:dyDescent="0.25">
      <c r="A163" s="170"/>
      <c r="B163" s="165"/>
      <c r="C163" s="166"/>
      <c r="D163" s="171"/>
      <c r="E163" s="7" t="str">
        <f t="shared" ref="E163:R163" si="125" xml:space="preserve"> E$161</f>
        <v>Value of True up nominal</v>
      </c>
      <c r="F163" s="248">
        <f t="shared" si="125"/>
        <v>0</v>
      </c>
      <c r="G163" s="248" t="str">
        <f t="shared" si="125"/>
        <v>£m</v>
      </c>
      <c r="H163" s="248">
        <f t="shared" si="125"/>
        <v>2.3065055994998005</v>
      </c>
      <c r="I163" s="248">
        <f t="shared" si="125"/>
        <v>0</v>
      </c>
      <c r="J163" s="248">
        <f t="shared" si="125"/>
        <v>0</v>
      </c>
      <c r="K163" s="248">
        <f t="shared" si="125"/>
        <v>0</v>
      </c>
      <c r="L163" s="248">
        <f t="shared" si="125"/>
        <v>0</v>
      </c>
      <c r="M163" s="248">
        <f t="shared" si="125"/>
        <v>-6.8758087780583566E-2</v>
      </c>
      <c r="N163" s="248">
        <f t="shared" si="125"/>
        <v>0.13323785303443714</v>
      </c>
      <c r="O163" s="248">
        <f t="shared" si="125"/>
        <v>0.6460960213496314</v>
      </c>
      <c r="P163" s="248">
        <f t="shared" si="125"/>
        <v>0.82654489106640838</v>
      </c>
      <c r="Q163" s="248">
        <f t="shared" si="125"/>
        <v>0.76938492182990714</v>
      </c>
      <c r="R163" s="248">
        <f t="shared" si="125"/>
        <v>0</v>
      </c>
      <c r="S163" s="92"/>
      <c r="T163" s="92"/>
      <c r="U163" s="92"/>
      <c r="V163" s="92"/>
      <c r="W163" s="92"/>
      <c r="X163" s="92"/>
      <c r="Y163" s="92"/>
      <c r="Z163" s="92"/>
    </row>
    <row r="164" spans="1:16383" s="91" customFormat="1" x14ac:dyDescent="0.25">
      <c r="A164" s="170"/>
      <c r="B164" s="165"/>
      <c r="C164" s="166"/>
      <c r="D164" s="171"/>
      <c r="E164" s="7" t="str">
        <f t="shared" ref="E164:R164" si="126" xml:space="preserve"> E$116</f>
        <v>Difference in nominal revenue</v>
      </c>
      <c r="F164" s="248">
        <f t="shared" si="126"/>
        <v>0</v>
      </c>
      <c r="G164" s="248" t="str">
        <f t="shared" si="126"/>
        <v>£m</v>
      </c>
      <c r="H164" s="248">
        <f t="shared" si="126"/>
        <v>2.3065055994998005</v>
      </c>
      <c r="I164" s="248">
        <f t="shared" si="126"/>
        <v>0</v>
      </c>
      <c r="J164" s="248">
        <f t="shared" si="126"/>
        <v>0</v>
      </c>
      <c r="K164" s="248">
        <f t="shared" si="126"/>
        <v>0</v>
      </c>
      <c r="L164" s="248">
        <f t="shared" si="126"/>
        <v>0</v>
      </c>
      <c r="M164" s="248">
        <f t="shared" si="126"/>
        <v>-6.8758087780583566E-2</v>
      </c>
      <c r="N164" s="248">
        <f t="shared" si="126"/>
        <v>0.13323785303443714</v>
      </c>
      <c r="O164" s="248">
        <f t="shared" si="126"/>
        <v>0.6460960213496314</v>
      </c>
      <c r="P164" s="248">
        <f t="shared" si="126"/>
        <v>0.82654489106640838</v>
      </c>
      <c r="Q164" s="248">
        <f t="shared" si="126"/>
        <v>0.76938492182990714</v>
      </c>
      <c r="R164" s="248">
        <f t="shared" si="126"/>
        <v>0</v>
      </c>
      <c r="S164" s="92"/>
      <c r="T164" s="92"/>
      <c r="U164" s="92"/>
      <c r="V164" s="92"/>
      <c r="W164" s="92"/>
      <c r="X164" s="92"/>
      <c r="Y164" s="92"/>
      <c r="Z164" s="92"/>
    </row>
    <row r="165" spans="1:16383" s="211" customFormat="1" x14ac:dyDescent="0.25">
      <c r="A165" s="224"/>
      <c r="B165" s="208"/>
      <c r="C165" s="209"/>
      <c r="D165" s="210"/>
      <c r="E165" s="7" t="s">
        <v>165</v>
      </c>
      <c r="F165" s="225">
        <f>SUM(J165:R165)</f>
        <v>0</v>
      </c>
      <c r="G165" s="211" t="s">
        <v>128</v>
      </c>
      <c r="J165" s="288">
        <f>IF( ABS(J163-J164)&gt;ChK_Tol,1,0)</f>
        <v>0</v>
      </c>
      <c r="K165" s="225">
        <f t="shared" ref="K165:Q165" si="127">IF( ABS(K163-K164)&gt;ChK_Tol,1,0)</f>
        <v>0</v>
      </c>
      <c r="L165" s="225">
        <f t="shared" si="127"/>
        <v>0</v>
      </c>
      <c r="M165" s="225">
        <f t="shared" si="127"/>
        <v>0</v>
      </c>
      <c r="N165" s="225">
        <f t="shared" si="127"/>
        <v>0</v>
      </c>
      <c r="O165" s="225">
        <f t="shared" si="127"/>
        <v>0</v>
      </c>
      <c r="P165" s="225">
        <f t="shared" si="127"/>
        <v>0</v>
      </c>
      <c r="Q165" s="225">
        <f t="shared" si="127"/>
        <v>0</v>
      </c>
      <c r="R165" s="225">
        <f>IF( ABS(R163-R164)&gt;ChK_Tol,1,0)</f>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28" xml:space="preserve"> N163=N164</f>
        <v>1</v>
      </c>
      <c r="O166" s="186" t="b">
        <f t="shared" si="128"/>
        <v>1</v>
      </c>
      <c r="P166" s="186" t="b">
        <f t="shared" si="128"/>
        <v>1</v>
      </c>
      <c r="Q166" s="186" t="b">
        <f t="shared" si="128"/>
        <v>1</v>
      </c>
    </row>
    <row r="167" spans="1:16383" x14ac:dyDescent="0.25">
      <c r="A167" s="50" t="s">
        <v>278</v>
      </c>
      <c r="B167" s="50"/>
    </row>
    <row r="169" spans="1:16383" x14ac:dyDescent="0.25">
      <c r="E169" s="7" t="str">
        <f>E$42 &amp; " - nominal"</f>
        <v>Forecast RCV average balance - nominal</v>
      </c>
      <c r="F169" s="184">
        <f t="shared" ref="F169:R169" si="129">F$42</f>
        <v>0</v>
      </c>
      <c r="G169" s="7" t="str">
        <f t="shared" si="129"/>
        <v>£m</v>
      </c>
      <c r="H169" s="247">
        <f t="shared" si="129"/>
        <v>0</v>
      </c>
      <c r="I169" s="247">
        <f t="shared" si="129"/>
        <v>0</v>
      </c>
      <c r="J169" s="184">
        <f t="shared" si="129"/>
        <v>0</v>
      </c>
      <c r="K169" s="184">
        <f t="shared" si="129"/>
        <v>0</v>
      </c>
      <c r="L169" s="184">
        <f t="shared" si="129"/>
        <v>93.29306749610258</v>
      </c>
      <c r="M169" s="185">
        <f t="shared" si="129"/>
        <v>183.65897654735568</v>
      </c>
      <c r="N169" s="184">
        <f t="shared" si="129"/>
        <v>174.31654587960102</v>
      </c>
      <c r="O169" s="184">
        <f t="shared" si="129"/>
        <v>165.49632977992809</v>
      </c>
      <c r="P169" s="184">
        <f t="shared" si="129"/>
        <v>157.0398347145026</v>
      </c>
      <c r="Q169" s="184">
        <f t="shared" si="129"/>
        <v>149.25521306786999</v>
      </c>
      <c r="R169" s="184">
        <f t="shared" si="129"/>
        <v>147.4939704911898</v>
      </c>
    </row>
    <row r="170" spans="1:16383" x14ac:dyDescent="0.25">
      <c r="E170" s="7" t="str">
        <f>E$93 &amp; " - nominal"</f>
        <v>Actual average RCV balance - nominal</v>
      </c>
      <c r="F170" s="184">
        <f t="shared" ref="F170:R170" si="130">F$93</f>
        <v>0</v>
      </c>
      <c r="G170" s="7" t="str">
        <f t="shared" si="130"/>
        <v>£m</v>
      </c>
      <c r="H170" s="247">
        <f t="shared" si="130"/>
        <v>0</v>
      </c>
      <c r="I170" s="247">
        <f t="shared" si="130"/>
        <v>0</v>
      </c>
      <c r="J170" s="184">
        <f t="shared" si="130"/>
        <v>0</v>
      </c>
      <c r="K170" s="184">
        <f t="shared" si="130"/>
        <v>0</v>
      </c>
      <c r="L170" s="184">
        <f t="shared" si="130"/>
        <v>93.29306749610258</v>
      </c>
      <c r="M170" s="185">
        <f t="shared" si="130"/>
        <v>182.98679767173473</v>
      </c>
      <c r="N170" s="184">
        <f t="shared" si="130"/>
        <v>175.61495479799191</v>
      </c>
      <c r="O170" s="184">
        <f t="shared" si="130"/>
        <v>171.6178591335655</v>
      </c>
      <c r="P170" s="184">
        <f t="shared" si="130"/>
        <v>164.95244184921904</v>
      </c>
      <c r="Q170" s="184">
        <f t="shared" si="130"/>
        <v>156.7767179317878</v>
      </c>
      <c r="R170" s="184">
        <f t="shared" si="130"/>
        <v>-1.4210854715202004E-13</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tr">
        <f>E$42 &amp; " - real"</f>
        <v>Forecast RCV average balance - real</v>
      </c>
      <c r="F172" s="184"/>
      <c r="G172" s="184" t="s">
        <v>88</v>
      </c>
      <c r="H172" s="244"/>
      <c r="I172" s="184"/>
      <c r="J172" s="184">
        <f t="shared" ref="J172:R172" si="131" xml:space="preserve"> IF(J$171 = 0, 0, J169 / J$171)</f>
        <v>0</v>
      </c>
      <c r="K172" s="184">
        <f t="shared" si="131"/>
        <v>0</v>
      </c>
      <c r="L172" s="184">
        <f t="shared" si="131"/>
        <v>89.566825986401255</v>
      </c>
      <c r="M172" s="184">
        <f t="shared" si="131"/>
        <v>172.89428478844854</v>
      </c>
      <c r="N172" s="184">
        <f t="shared" si="131"/>
        <v>160.8751787064848</v>
      </c>
      <c r="O172" s="184">
        <f t="shared" si="131"/>
        <v>149.63006906797716</v>
      </c>
      <c r="P172" s="184">
        <f t="shared" si="131"/>
        <v>139.06396151157858</v>
      </c>
      <c r="Q172" s="184">
        <f t="shared" si="131"/>
        <v>129.45193131781386</v>
      </c>
      <c r="R172" s="184">
        <f t="shared" si="131"/>
        <v>125.4160505756618</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88</v>
      </c>
      <c r="H173" s="244"/>
      <c r="I173" s="184"/>
      <c r="J173" s="184">
        <f t="shared" ref="J173:R173" si="132" xml:space="preserve"> IF(J$171 = 0, 0, J170 / J$171)</f>
        <v>0</v>
      </c>
      <c r="K173" s="184">
        <f t="shared" si="132"/>
        <v>0</v>
      </c>
      <c r="L173" s="184">
        <f t="shared" si="132"/>
        <v>89.566825986401255</v>
      </c>
      <c r="M173" s="184">
        <f t="shared" si="132"/>
        <v>172.26150392396181</v>
      </c>
      <c r="N173" s="184">
        <f t="shared" si="132"/>
        <v>162.07346866643215</v>
      </c>
      <c r="O173" s="184">
        <f t="shared" si="132"/>
        <v>155.16472268358567</v>
      </c>
      <c r="P173" s="184">
        <f t="shared" si="132"/>
        <v>146.07083652541755</v>
      </c>
      <c r="Q173" s="184">
        <f t="shared" si="132"/>
        <v>135.97547787298669</v>
      </c>
      <c r="R173" s="184">
        <f t="shared" si="132"/>
        <v>-1.2083675473307679E-13</v>
      </c>
      <c r="S173" s="92"/>
      <c r="T173" s="92"/>
      <c r="U173" s="92"/>
      <c r="V173" s="92"/>
      <c r="W173" s="92"/>
      <c r="X173" s="92"/>
      <c r="Y173" s="92"/>
      <c r="Z173" s="92"/>
    </row>
    <row r="174" spans="1:16383" s="91" customFormat="1" x14ac:dyDescent="0.25">
      <c r="A174" s="170"/>
      <c r="B174" s="165"/>
      <c r="C174" s="166"/>
      <c r="D174" s="171"/>
      <c r="E174" s="7" t="s">
        <v>277</v>
      </c>
      <c r="F174" s="184"/>
      <c r="G174" s="184" t="s">
        <v>88</v>
      </c>
      <c r="H174" s="244"/>
      <c r="I174" s="184"/>
      <c r="J174" s="185">
        <f>J173-J172</f>
        <v>0</v>
      </c>
      <c r="K174" s="185">
        <f t="shared" ref="K174:R174" si="133">K173-K172</f>
        <v>0</v>
      </c>
      <c r="L174" s="185">
        <f t="shared" si="133"/>
        <v>0</v>
      </c>
      <c r="M174" s="185">
        <f t="shared" si="133"/>
        <v>-0.63278086448673321</v>
      </c>
      <c r="N174" s="185">
        <f t="shared" si="133"/>
        <v>1.1982899599473456</v>
      </c>
      <c r="O174" s="185">
        <f t="shared" si="133"/>
        <v>5.5346536156085051</v>
      </c>
      <c r="P174" s="185">
        <f t="shared" si="133"/>
        <v>7.0068750138389646</v>
      </c>
      <c r="Q174" s="185">
        <f t="shared" si="133"/>
        <v>6.5235465551728282</v>
      </c>
      <c r="R174" s="185">
        <f t="shared" si="133"/>
        <v>-125.41605057566193</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134">F$174</f>
        <v>0</v>
      </c>
      <c r="G176" s="184" t="str">
        <f t="shared" si="134"/>
        <v>£m</v>
      </c>
      <c r="H176" s="244">
        <f t="shared" si="134"/>
        <v>0</v>
      </c>
      <c r="I176" s="184">
        <f t="shared" si="134"/>
        <v>0</v>
      </c>
      <c r="J176" s="185">
        <f t="shared" si="134"/>
        <v>0</v>
      </c>
      <c r="K176" s="185">
        <f t="shared" si="134"/>
        <v>0</v>
      </c>
      <c r="L176" s="185">
        <f t="shared" si="134"/>
        <v>0</v>
      </c>
      <c r="M176" s="185">
        <f t="shared" si="134"/>
        <v>-0.63278086448673321</v>
      </c>
      <c r="N176" s="185">
        <f t="shared" si="134"/>
        <v>1.1982899599473456</v>
      </c>
      <c r="O176" s="185">
        <f t="shared" si="134"/>
        <v>5.5346536156085051</v>
      </c>
      <c r="P176" s="185">
        <f t="shared" si="134"/>
        <v>7.0068750138389646</v>
      </c>
      <c r="Q176" s="185">
        <f t="shared" si="134"/>
        <v>6.5235465551728282</v>
      </c>
      <c r="R176" s="185">
        <f t="shared" si="134"/>
        <v>-125.41605057566193</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358</v>
      </c>
      <c r="F178" s="271"/>
      <c r="G178" s="271" t="s">
        <v>88</v>
      </c>
      <c r="H178" s="270"/>
      <c r="I178" s="271"/>
      <c r="J178" s="271">
        <f xml:space="preserve"> J176 * J177</f>
        <v>0</v>
      </c>
      <c r="K178" s="271">
        <f t="shared" ref="K178:R178" si="135" xml:space="preserve"> K176 * K177</f>
        <v>0</v>
      </c>
      <c r="L178" s="271">
        <f t="shared" si="135"/>
        <v>0</v>
      </c>
      <c r="M178" s="271">
        <f t="shared" si="135"/>
        <v>0</v>
      </c>
      <c r="N178" s="271">
        <f t="shared" si="135"/>
        <v>0</v>
      </c>
      <c r="O178" s="271">
        <f t="shared" si="135"/>
        <v>0</v>
      </c>
      <c r="P178" s="271">
        <f t="shared" si="135"/>
        <v>0</v>
      </c>
      <c r="Q178" s="271">
        <f t="shared" si="135"/>
        <v>6.5235465551728282</v>
      </c>
      <c r="R178" s="271">
        <f t="shared" si="135"/>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279</v>
      </c>
      <c r="B180" s="50"/>
    </row>
    <row r="182" spans="1:26" s="91" customFormat="1" x14ac:dyDescent="0.25">
      <c r="A182" s="170"/>
      <c r="B182" s="165"/>
      <c r="C182" s="166"/>
      <c r="D182" s="171"/>
      <c r="E182" s="7" t="str">
        <f>E$135</f>
        <v>True up Nominal RCV run-off</v>
      </c>
      <c r="F182" s="184">
        <f t="shared" ref="F182:R182" si="136">F$135</f>
        <v>0</v>
      </c>
      <c r="G182" s="184" t="str">
        <f t="shared" si="136"/>
        <v>£m</v>
      </c>
      <c r="H182" s="184">
        <f t="shared" si="136"/>
        <v>0</v>
      </c>
      <c r="I182" s="184">
        <f t="shared" si="136"/>
        <v>0</v>
      </c>
      <c r="J182" s="184">
        <f t="shared" si="136"/>
        <v>0</v>
      </c>
      <c r="K182" s="184">
        <f t="shared" si="136"/>
        <v>0</v>
      </c>
      <c r="L182" s="184">
        <f t="shared" si="136"/>
        <v>0</v>
      </c>
      <c r="M182" s="185">
        <f t="shared" si="136"/>
        <v>14.906763965342083</v>
      </c>
      <c r="N182" s="184">
        <f t="shared" si="136"/>
        <v>14.205115826999801</v>
      </c>
      <c r="O182" s="184">
        <f t="shared" si="136"/>
        <v>13.971029402995493</v>
      </c>
      <c r="P182" s="184">
        <f t="shared" si="136"/>
        <v>13.086652892875218</v>
      </c>
      <c r="Q182" s="184">
        <f t="shared" si="136"/>
        <v>12.11436692954616</v>
      </c>
      <c r="R182" s="184">
        <f t="shared" si="136"/>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37">F$153</f>
        <v>0</v>
      </c>
      <c r="G183" s="184" t="str">
        <f t="shared" si="137"/>
        <v>£m</v>
      </c>
      <c r="H183" s="184">
        <f t="shared" si="137"/>
        <v>0</v>
      </c>
      <c r="I183" s="184">
        <f t="shared" si="137"/>
        <v>0</v>
      </c>
      <c r="J183" s="184">
        <f t="shared" si="137"/>
        <v>0</v>
      </c>
      <c r="K183" s="184">
        <f t="shared" si="137"/>
        <v>0</v>
      </c>
      <c r="L183" s="184">
        <f t="shared" si="137"/>
        <v>0</v>
      </c>
      <c r="M183" s="184">
        <f t="shared" si="137"/>
        <v>3.8799615464786328</v>
      </c>
      <c r="N183" s="184">
        <f t="shared" si="137"/>
        <v>3.6825942714182478</v>
      </c>
      <c r="O183" s="184">
        <f t="shared" si="137"/>
        <v>3.4962592501646652</v>
      </c>
      <c r="P183" s="184">
        <f t="shared" si="137"/>
        <v>3.3176081638488433</v>
      </c>
      <c r="Q183" s="184">
        <f t="shared" si="137"/>
        <v>3.1531510095586919</v>
      </c>
      <c r="R183" s="184">
        <f t="shared" si="137"/>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38">F$157</f>
        <v>0</v>
      </c>
      <c r="G184" s="184" t="str">
        <f t="shared" si="138"/>
        <v>£m</v>
      </c>
      <c r="H184" s="184">
        <f t="shared" si="138"/>
        <v>85.813503259227829</v>
      </c>
      <c r="I184" s="184">
        <f t="shared" si="138"/>
        <v>0</v>
      </c>
      <c r="J184" s="184">
        <f t="shared" si="138"/>
        <v>0</v>
      </c>
      <c r="K184" s="184">
        <f t="shared" si="138"/>
        <v>0</v>
      </c>
      <c r="L184" s="184">
        <f t="shared" si="138"/>
        <v>0</v>
      </c>
      <c r="M184" s="184">
        <f t="shared" si="138"/>
        <v>18.786725511820716</v>
      </c>
      <c r="N184" s="184">
        <f t="shared" si="138"/>
        <v>17.887710098418047</v>
      </c>
      <c r="O184" s="184">
        <f t="shared" si="138"/>
        <v>17.467288653160157</v>
      </c>
      <c r="P184" s="184">
        <f t="shared" si="138"/>
        <v>16.40426105672406</v>
      </c>
      <c r="Q184" s="184">
        <f t="shared" si="138"/>
        <v>15.267517939104852</v>
      </c>
      <c r="R184" s="184">
        <f t="shared" si="138"/>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39">F$106</f>
        <v>0</v>
      </c>
      <c r="G185" s="184" t="str">
        <f t="shared" si="139"/>
        <v>£m</v>
      </c>
      <c r="H185" s="184">
        <f t="shared" si="139"/>
        <v>0</v>
      </c>
      <c r="I185" s="184">
        <f t="shared" si="139"/>
        <v>0</v>
      </c>
      <c r="J185" s="184">
        <f t="shared" si="139"/>
        <v>0</v>
      </c>
      <c r="K185" s="184">
        <f t="shared" si="139"/>
        <v>0</v>
      </c>
      <c r="L185" s="184">
        <f t="shared" si="139"/>
        <v>0</v>
      </c>
      <c r="M185" s="184">
        <f t="shared" si="139"/>
        <v>14.852206262638198</v>
      </c>
      <c r="N185" s="184">
        <f t="shared" si="139"/>
        <v>14.310923620422299</v>
      </c>
      <c r="O185" s="184">
        <f t="shared" si="139"/>
        <v>14.487802594912775</v>
      </c>
      <c r="P185" s="184">
        <f t="shared" si="139"/>
        <v>13.746036820768252</v>
      </c>
      <c r="Q185" s="184">
        <f t="shared" si="139"/>
        <v>12.724853276461443</v>
      </c>
      <c r="R185" s="184">
        <f t="shared" si="139"/>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40">F$107</f>
        <v>0</v>
      </c>
      <c r="G186" s="184" t="str">
        <f t="shared" si="140"/>
        <v>£m</v>
      </c>
      <c r="H186" s="184">
        <f t="shared" si="140"/>
        <v>0</v>
      </c>
      <c r="I186" s="184">
        <f t="shared" si="140"/>
        <v>0</v>
      </c>
      <c r="J186" s="184">
        <f t="shared" si="140"/>
        <v>0</v>
      </c>
      <c r="K186" s="184">
        <f t="shared" si="140"/>
        <v>0</v>
      </c>
      <c r="L186" s="184">
        <f t="shared" si="140"/>
        <v>0</v>
      </c>
      <c r="M186" s="184">
        <f t="shared" si="140"/>
        <v>3.8657611614019358</v>
      </c>
      <c r="N186" s="184">
        <f t="shared" si="140"/>
        <v>3.7100243310301861</v>
      </c>
      <c r="O186" s="184">
        <f t="shared" si="140"/>
        <v>3.625582079597014</v>
      </c>
      <c r="P186" s="184">
        <f t="shared" si="140"/>
        <v>3.4847691270222181</v>
      </c>
      <c r="Q186" s="184">
        <f t="shared" si="140"/>
        <v>3.3120495844733155</v>
      </c>
      <c r="R186" s="184">
        <f t="shared" si="140"/>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41">F$108</f>
        <v>0</v>
      </c>
      <c r="G187" s="184" t="str">
        <f t="shared" si="141"/>
        <v>£m</v>
      </c>
      <c r="H187" s="184">
        <f t="shared" si="141"/>
        <v>88.12000885872763</v>
      </c>
      <c r="I187" s="184">
        <f t="shared" si="141"/>
        <v>0</v>
      </c>
      <c r="J187" s="184">
        <f t="shared" si="141"/>
        <v>0</v>
      </c>
      <c r="K187" s="184">
        <f t="shared" si="141"/>
        <v>0</v>
      </c>
      <c r="L187" s="184">
        <f t="shared" si="141"/>
        <v>0</v>
      </c>
      <c r="M187" s="184">
        <f t="shared" si="141"/>
        <v>18.717967424040133</v>
      </c>
      <c r="N187" s="184">
        <f t="shared" si="141"/>
        <v>18.020947951452484</v>
      </c>
      <c r="O187" s="184">
        <f t="shared" si="141"/>
        <v>18.113384674509788</v>
      </c>
      <c r="P187" s="184">
        <f t="shared" si="141"/>
        <v>17.230805947790468</v>
      </c>
      <c r="Q187" s="184">
        <f t="shared" si="141"/>
        <v>16.036902860934759</v>
      </c>
      <c r="R187" s="184">
        <f t="shared" si="141"/>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42" xml:space="preserve"> E182 &amp; "- real"</f>
        <v>True up Nominal RCV run-off- real</v>
      </c>
      <c r="F189" s="184"/>
      <c r="G189" s="184" t="str">
        <f t="shared" ref="G189:G194" si="143">G$155</f>
        <v>£m</v>
      </c>
      <c r="H189" s="244">
        <f t="shared" ref="H189:H194" si="144">SUM(J189:R189)</f>
        <v>61.87012114265039</v>
      </c>
      <c r="I189" s="184"/>
      <c r="J189" s="184">
        <f t="shared" ref="J189:R189" si="145" xml:space="preserve"> IF(J$188 = 0, 0, J182 / J$188)</f>
        <v>0</v>
      </c>
      <c r="K189" s="184">
        <f t="shared" si="145"/>
        <v>0</v>
      </c>
      <c r="L189" s="184">
        <f t="shared" si="145"/>
        <v>0</v>
      </c>
      <c r="M189" s="185">
        <f t="shared" si="145"/>
        <v>14.033042886055137</v>
      </c>
      <c r="N189" s="184">
        <f t="shared" si="145"/>
        <v>13.109774150718383</v>
      </c>
      <c r="O189" s="184">
        <f t="shared" si="145"/>
        <v>12.631616044300312</v>
      </c>
      <c r="P189" s="184">
        <f t="shared" si="145"/>
        <v>11.588663459298218</v>
      </c>
      <c r="Q189" s="184">
        <f t="shared" si="145"/>
        <v>10.507024602278337</v>
      </c>
      <c r="R189" s="184">
        <f t="shared" si="145"/>
        <v>0</v>
      </c>
      <c r="S189" s="92"/>
      <c r="T189" s="92"/>
      <c r="U189" s="92"/>
      <c r="V189" s="92"/>
      <c r="W189" s="92"/>
      <c r="X189" s="92"/>
      <c r="Y189" s="92"/>
      <c r="Z189" s="92"/>
    </row>
    <row r="190" spans="1:26" s="91" customFormat="1" x14ac:dyDescent="0.25">
      <c r="A190" s="170"/>
      <c r="B190" s="165"/>
      <c r="C190" s="166"/>
      <c r="D190" s="171"/>
      <c r="E190" s="7" t="str">
        <f t="shared" si="142"/>
        <v>True up Nominal return- real</v>
      </c>
      <c r="F190" s="184"/>
      <c r="G190" s="184" t="str">
        <f t="shared" si="143"/>
        <v>£m</v>
      </c>
      <c r="H190" s="244">
        <f t="shared" si="144"/>
        <v>15.884891615815027</v>
      </c>
      <c r="I190" s="184"/>
      <c r="J190" s="184">
        <f t="shared" ref="J190:R190" si="146" xml:space="preserve"> IF(J$188 = 0, 0, J183 / J$188)</f>
        <v>0</v>
      </c>
      <c r="K190" s="184">
        <f t="shared" si="146"/>
        <v>0</v>
      </c>
      <c r="L190" s="184">
        <f t="shared" si="146"/>
        <v>0</v>
      </c>
      <c r="M190" s="185">
        <f t="shared" si="146"/>
        <v>3.6525477229376651</v>
      </c>
      <c r="N190" s="184">
        <f xml:space="preserve"> IF(N$188 = 0, 0, N183 / N$188)</f>
        <v>3.3986332652958819</v>
      </c>
      <c r="O190" s="184">
        <f t="shared" si="146"/>
        <v>3.1610701806943733</v>
      </c>
      <c r="P190" s="184">
        <f t="shared" si="146"/>
        <v>2.9378516275613986</v>
      </c>
      <c r="Q190" s="184">
        <f t="shared" si="146"/>
        <v>2.7347888193257082</v>
      </c>
      <c r="R190" s="184">
        <f t="shared" si="146"/>
        <v>0</v>
      </c>
      <c r="S190" s="92"/>
      <c r="T190" s="92"/>
      <c r="U190" s="92"/>
      <c r="V190" s="92"/>
      <c r="W190" s="92"/>
      <c r="X190" s="92"/>
      <c r="Y190" s="92"/>
      <c r="Z190" s="92"/>
    </row>
    <row r="191" spans="1:26" s="91" customFormat="1" x14ac:dyDescent="0.25">
      <c r="A191" s="170"/>
      <c r="B191" s="165"/>
      <c r="C191" s="166"/>
      <c r="D191" s="171"/>
      <c r="E191" s="7" t="str">
        <f t="shared" si="142"/>
        <v>Total True up Nominal revenue to company- real</v>
      </c>
      <c r="F191" s="184"/>
      <c r="G191" s="184" t="str">
        <f t="shared" si="143"/>
        <v>£m</v>
      </c>
      <c r="H191" s="244">
        <f t="shared" si="144"/>
        <v>77.755012758465412</v>
      </c>
      <c r="I191" s="184"/>
      <c r="J191" s="184">
        <f t="shared" ref="J191:R191" si="147" xml:space="preserve"> IF(J$188 = 0, 0, J184 / J$188)</f>
        <v>0</v>
      </c>
      <c r="K191" s="184">
        <f t="shared" si="147"/>
        <v>0</v>
      </c>
      <c r="L191" s="184">
        <f t="shared" si="147"/>
        <v>0</v>
      </c>
      <c r="M191" s="185">
        <f t="shared" si="147"/>
        <v>17.685590608992801</v>
      </c>
      <c r="N191" s="184">
        <f t="shared" si="147"/>
        <v>16.508407416014265</v>
      </c>
      <c r="O191" s="184">
        <f t="shared" si="147"/>
        <v>15.792686224994686</v>
      </c>
      <c r="P191" s="184">
        <f t="shared" si="147"/>
        <v>14.526515086859614</v>
      </c>
      <c r="Q191" s="184">
        <f t="shared" si="147"/>
        <v>13.241813421604045</v>
      </c>
      <c r="R191" s="184">
        <f t="shared" si="147"/>
        <v>0</v>
      </c>
      <c r="S191" s="92"/>
      <c r="T191" s="92"/>
      <c r="U191" s="92"/>
      <c r="V191" s="92"/>
      <c r="W191" s="92"/>
      <c r="X191" s="92"/>
      <c r="Y191" s="92"/>
      <c r="Z191" s="92"/>
    </row>
    <row r="192" spans="1:26" s="91" customFormat="1" x14ac:dyDescent="0.25">
      <c r="A192" s="170"/>
      <c r="B192" s="165"/>
      <c r="C192" s="166"/>
      <c r="D192" s="171"/>
      <c r="E192" s="7" t="str">
        <f t="shared" si="142"/>
        <v>RCV run-off company should have received- real</v>
      </c>
      <c r="F192" s="184"/>
      <c r="G192" s="184" t="str">
        <f t="shared" si="143"/>
        <v>£m</v>
      </c>
      <c r="H192" s="244">
        <f t="shared" si="144"/>
        <v>63.497032869956449</v>
      </c>
      <c r="I192" s="184"/>
      <c r="J192" s="184">
        <f t="shared" ref="J192:R192" si="148" xml:space="preserve"> IF(J$188 = 0, 0, J185 / J$188)</f>
        <v>0</v>
      </c>
      <c r="K192" s="184">
        <f t="shared" si="148"/>
        <v>0</v>
      </c>
      <c r="L192" s="184">
        <f t="shared" si="148"/>
        <v>0</v>
      </c>
      <c r="M192" s="185">
        <f t="shared" si="148"/>
        <v>13.981682940758605</v>
      </c>
      <c r="N192" s="184">
        <f t="shared" si="148"/>
        <v>13.207423215467177</v>
      </c>
      <c r="O192" s="184">
        <f t="shared" si="148"/>
        <v>13.09884579194418</v>
      </c>
      <c r="P192" s="184">
        <f t="shared" si="148"/>
        <v>12.172569710451462</v>
      </c>
      <c r="Q192" s="184">
        <f xml:space="preserve"> IF(Q$188 = 0, 0, Q185 / Q$188)</f>
        <v>11.036511211335027</v>
      </c>
      <c r="R192" s="184">
        <f t="shared" si="148"/>
        <v>0</v>
      </c>
      <c r="S192" s="92"/>
      <c r="T192" s="92"/>
      <c r="U192" s="92"/>
      <c r="V192" s="92"/>
      <c r="W192" s="92"/>
      <c r="X192" s="92"/>
      <c r="Y192" s="92"/>
      <c r="Z192" s="92"/>
    </row>
    <row r="193" spans="1:26" s="91" customFormat="1" x14ac:dyDescent="0.25">
      <c r="A193" s="170"/>
      <c r="B193" s="165"/>
      <c r="C193" s="166"/>
      <c r="D193" s="171"/>
      <c r="E193" s="7" t="str">
        <f t="shared" si="142"/>
        <v>Nominal return company should have received- real</v>
      </c>
      <c r="F193" s="184"/>
      <c r="G193" s="184" t="str">
        <f t="shared" si="143"/>
        <v>£m</v>
      </c>
      <c r="H193" s="244">
        <f t="shared" si="144"/>
        <v>16.299605416215538</v>
      </c>
      <c r="I193" s="184"/>
      <c r="J193" s="184">
        <f t="shared" ref="J193:R193" si="149" xml:space="preserve"> IF(J$188 = 0, 0, J186 / J$188)</f>
        <v>0</v>
      </c>
      <c r="K193" s="184">
        <f t="shared" si="149"/>
        <v>0</v>
      </c>
      <c r="L193" s="184">
        <f t="shared" si="149"/>
        <v>0</v>
      </c>
      <c r="M193" s="185">
        <f t="shared" si="149"/>
        <v>3.6391796563845822</v>
      </c>
      <c r="N193" s="184">
        <f t="shared" si="149"/>
        <v>3.4239482215998462</v>
      </c>
      <c r="O193" s="184">
        <f t="shared" si="149"/>
        <v>3.2779947307781145</v>
      </c>
      <c r="P193" s="184">
        <f t="shared" si="149"/>
        <v>3.0858781826787149</v>
      </c>
      <c r="Q193" s="184">
        <f t="shared" si="149"/>
        <v>2.872604624774278</v>
      </c>
      <c r="R193" s="184">
        <f t="shared" si="149"/>
        <v>0</v>
      </c>
      <c r="S193" s="92"/>
      <c r="T193" s="92"/>
      <c r="U193" s="92"/>
      <c r="V193" s="92"/>
      <c r="W193" s="92"/>
      <c r="X193" s="92"/>
      <c r="Y193" s="92"/>
      <c r="Z193" s="92"/>
    </row>
    <row r="194" spans="1:26" s="91" customFormat="1" x14ac:dyDescent="0.25">
      <c r="A194" s="170"/>
      <c r="B194" s="165"/>
      <c r="C194" s="166"/>
      <c r="D194" s="171"/>
      <c r="E194" s="7" t="str">
        <f t="shared" si="142"/>
        <v>Total nominal revenue company should have received- real</v>
      </c>
      <c r="F194" s="184"/>
      <c r="G194" s="184" t="str">
        <f t="shared" si="143"/>
        <v>£m</v>
      </c>
      <c r="H194" s="244">
        <f t="shared" si="144"/>
        <v>79.796638286171984</v>
      </c>
      <c r="I194" s="184"/>
      <c r="J194" s="184">
        <f t="shared" ref="J194:R194" si="150" xml:space="preserve"> IF(J$188 = 0, 0, J187 / J$188)</f>
        <v>0</v>
      </c>
      <c r="K194" s="184">
        <f t="shared" si="150"/>
        <v>0</v>
      </c>
      <c r="L194" s="184">
        <f t="shared" si="150"/>
        <v>0</v>
      </c>
      <c r="M194" s="185">
        <f t="shared" si="150"/>
        <v>17.620862597143187</v>
      </c>
      <c r="N194" s="184">
        <f t="shared" si="150"/>
        <v>16.631371437067024</v>
      </c>
      <c r="O194" s="184">
        <f t="shared" si="150"/>
        <v>16.376840522722294</v>
      </c>
      <c r="P194" s="184">
        <f t="shared" si="150"/>
        <v>15.258447893130175</v>
      </c>
      <c r="Q194" s="184">
        <f t="shared" si="150"/>
        <v>13.909115836109306</v>
      </c>
      <c r="R194" s="184">
        <f t="shared" si="150"/>
        <v>0</v>
      </c>
      <c r="S194" s="92"/>
      <c r="T194" s="92"/>
      <c r="U194" s="92"/>
      <c r="V194" s="92"/>
      <c r="W194" s="92"/>
      <c r="X194" s="92"/>
      <c r="Y194" s="92"/>
      <c r="Z194" s="92"/>
    </row>
    <row r="196" spans="1:26" x14ac:dyDescent="0.25">
      <c r="E196" s="7" t="str">
        <f>E$189</f>
        <v>True up Nominal RCV run-off- real</v>
      </c>
      <c r="F196" s="184">
        <f t="shared" ref="F196:R196" si="151">F$189</f>
        <v>0</v>
      </c>
      <c r="G196" s="7" t="str">
        <f t="shared" si="151"/>
        <v>£m</v>
      </c>
      <c r="H196" s="247">
        <f t="shared" si="151"/>
        <v>61.87012114265039</v>
      </c>
      <c r="I196" s="247">
        <f t="shared" si="151"/>
        <v>0</v>
      </c>
      <c r="J196" s="184">
        <f t="shared" si="151"/>
        <v>0</v>
      </c>
      <c r="K196" s="184">
        <f t="shared" si="151"/>
        <v>0</v>
      </c>
      <c r="L196" s="184">
        <f t="shared" si="151"/>
        <v>0</v>
      </c>
      <c r="M196" s="185">
        <f t="shared" si="151"/>
        <v>14.033042886055137</v>
      </c>
      <c r="N196" s="184">
        <f t="shared" si="151"/>
        <v>13.109774150718383</v>
      </c>
      <c r="O196" s="184">
        <f t="shared" si="151"/>
        <v>12.631616044300312</v>
      </c>
      <c r="P196" s="184">
        <f t="shared" si="151"/>
        <v>11.588663459298218</v>
      </c>
      <c r="Q196" s="184">
        <f t="shared" si="151"/>
        <v>10.507024602278337</v>
      </c>
      <c r="R196" s="184">
        <f t="shared" si="151"/>
        <v>0</v>
      </c>
    </row>
    <row r="197" spans="1:26" x14ac:dyDescent="0.25">
      <c r="E197" s="7" t="str">
        <f>E$192</f>
        <v>RCV run-off company should have received- real</v>
      </c>
      <c r="F197" s="184">
        <f t="shared" ref="F197:R197" si="152">F$192</f>
        <v>0</v>
      </c>
      <c r="G197" s="7" t="str">
        <f t="shared" si="152"/>
        <v>£m</v>
      </c>
      <c r="H197" s="247">
        <f t="shared" si="152"/>
        <v>63.497032869956449</v>
      </c>
      <c r="I197" s="247">
        <f t="shared" si="152"/>
        <v>0</v>
      </c>
      <c r="J197" s="184">
        <f t="shared" si="152"/>
        <v>0</v>
      </c>
      <c r="K197" s="184">
        <f t="shared" si="152"/>
        <v>0</v>
      </c>
      <c r="L197" s="184">
        <f t="shared" si="152"/>
        <v>0</v>
      </c>
      <c r="M197" s="185">
        <f t="shared" si="152"/>
        <v>13.981682940758605</v>
      </c>
      <c r="N197" s="184">
        <f t="shared" si="152"/>
        <v>13.207423215467177</v>
      </c>
      <c r="O197" s="184">
        <f t="shared" si="152"/>
        <v>13.09884579194418</v>
      </c>
      <c r="P197" s="184">
        <f t="shared" si="152"/>
        <v>12.172569710451462</v>
      </c>
      <c r="Q197" s="184">
        <f>Q$192</f>
        <v>11.036511211335027</v>
      </c>
      <c r="R197" s="184">
        <f t="shared" si="152"/>
        <v>0</v>
      </c>
    </row>
    <row r="198" spans="1:26" x14ac:dyDescent="0.25">
      <c r="C198" s="278"/>
      <c r="E198" s="7" t="s">
        <v>269</v>
      </c>
      <c r="G198" s="7" t="s">
        <v>88</v>
      </c>
      <c r="H198" s="185">
        <f xml:space="preserve"> SUM(J198:R198)</f>
        <v>1.626911727306064</v>
      </c>
      <c r="I198" s="185"/>
      <c r="J198" s="184">
        <f t="shared" ref="J198:K198" si="153">J197-J196</f>
        <v>0</v>
      </c>
      <c r="K198" s="184">
        <f t="shared" si="153"/>
        <v>0</v>
      </c>
      <c r="L198" s="184">
        <f>L197-L196</f>
        <v>0</v>
      </c>
      <c r="M198" s="185">
        <f>M197-M196</f>
        <v>-5.1359945296532317E-2</v>
      </c>
      <c r="N198" s="184">
        <f t="shared" ref="N198:R198" si="154">N197-N196</f>
        <v>9.7649064748793535E-2</v>
      </c>
      <c r="O198" s="184">
        <f t="shared" si="154"/>
        <v>0.46722974764386827</v>
      </c>
      <c r="P198" s="184">
        <f t="shared" si="154"/>
        <v>0.58390625115324468</v>
      </c>
      <c r="Q198" s="184">
        <f>Q197-Q196</f>
        <v>0.52948660905668987</v>
      </c>
      <c r="R198" s="184">
        <f t="shared" si="154"/>
        <v>0</v>
      </c>
    </row>
    <row r="200" spans="1:26" x14ac:dyDescent="0.25">
      <c r="E200" s="7" t="str">
        <f>E$190</f>
        <v>True up Nominal return- real</v>
      </c>
      <c r="F200" s="184">
        <f t="shared" ref="F200:R200" si="155">F$190</f>
        <v>0</v>
      </c>
      <c r="G200" s="7" t="str">
        <f t="shared" si="155"/>
        <v>£m</v>
      </c>
      <c r="H200" s="247">
        <f t="shared" si="155"/>
        <v>15.884891615815027</v>
      </c>
      <c r="I200" s="247">
        <f t="shared" si="155"/>
        <v>0</v>
      </c>
      <c r="J200" s="184">
        <f t="shared" si="155"/>
        <v>0</v>
      </c>
      <c r="K200" s="184">
        <f t="shared" si="155"/>
        <v>0</v>
      </c>
      <c r="L200" s="184">
        <f t="shared" si="155"/>
        <v>0</v>
      </c>
      <c r="M200" s="185">
        <f t="shared" si="155"/>
        <v>3.6525477229376651</v>
      </c>
      <c r="N200" s="184">
        <f t="shared" si="155"/>
        <v>3.3986332652958819</v>
      </c>
      <c r="O200" s="184">
        <f t="shared" si="155"/>
        <v>3.1610701806943733</v>
      </c>
      <c r="P200" s="184">
        <f t="shared" si="155"/>
        <v>2.9378516275613986</v>
      </c>
      <c r="Q200" s="184">
        <f t="shared" si="155"/>
        <v>2.7347888193257082</v>
      </c>
      <c r="R200" s="184">
        <f t="shared" si="155"/>
        <v>0</v>
      </c>
    </row>
    <row r="201" spans="1:26" x14ac:dyDescent="0.25">
      <c r="E201" s="7" t="str">
        <f>E$193</f>
        <v>Nominal return company should have received- real</v>
      </c>
      <c r="F201" s="184">
        <f t="shared" ref="F201:R201" si="156">F$193</f>
        <v>0</v>
      </c>
      <c r="G201" s="7" t="str">
        <f t="shared" si="156"/>
        <v>£m</v>
      </c>
      <c r="H201" s="247">
        <f t="shared" si="156"/>
        <v>16.299605416215538</v>
      </c>
      <c r="I201" s="247">
        <f t="shared" si="156"/>
        <v>0</v>
      </c>
      <c r="J201" s="184">
        <f t="shared" si="156"/>
        <v>0</v>
      </c>
      <c r="K201" s="184">
        <f t="shared" si="156"/>
        <v>0</v>
      </c>
      <c r="L201" s="184">
        <f t="shared" si="156"/>
        <v>0</v>
      </c>
      <c r="M201" s="185">
        <f t="shared" si="156"/>
        <v>3.6391796563845822</v>
      </c>
      <c r="N201" s="184">
        <f t="shared" si="156"/>
        <v>3.4239482215998462</v>
      </c>
      <c r="O201" s="184">
        <f t="shared" si="156"/>
        <v>3.2779947307781145</v>
      </c>
      <c r="P201" s="184">
        <f t="shared" si="156"/>
        <v>3.0858781826787149</v>
      </c>
      <c r="Q201" s="184">
        <f t="shared" si="156"/>
        <v>2.872604624774278</v>
      </c>
      <c r="R201" s="184">
        <f t="shared" si="156"/>
        <v>0</v>
      </c>
    </row>
    <row r="202" spans="1:26" x14ac:dyDescent="0.25">
      <c r="C202" s="278"/>
      <c r="E202" s="7" t="s">
        <v>276</v>
      </c>
      <c r="G202" s="7" t="s">
        <v>88</v>
      </c>
      <c r="H202" s="185">
        <f xml:space="preserve"> SUM(J202:R202)</f>
        <v>0.41471380040050887</v>
      </c>
      <c r="I202" s="185"/>
      <c r="J202" s="184">
        <f t="shared" ref="J202:K202" si="157">J201-J200</f>
        <v>0</v>
      </c>
      <c r="K202" s="184">
        <f t="shared" si="157"/>
        <v>0</v>
      </c>
      <c r="L202" s="184">
        <f>L201-L200</f>
        <v>0</v>
      </c>
      <c r="M202" s="185">
        <f>M201-M200</f>
        <v>-1.3368066553082869E-2</v>
      </c>
      <c r="N202" s="184">
        <f t="shared" ref="N202:R202" si="158">N201-N200</f>
        <v>2.5314956303964298E-2</v>
      </c>
      <c r="O202" s="184">
        <f>O201-O200</f>
        <v>0.11692455008374125</v>
      </c>
      <c r="P202" s="184">
        <f t="shared" si="158"/>
        <v>0.14802655511731633</v>
      </c>
      <c r="Q202" s="184">
        <f t="shared" si="158"/>
        <v>0.13781580544856986</v>
      </c>
      <c r="R202" s="184">
        <f t="shared" si="158"/>
        <v>0</v>
      </c>
    </row>
    <row r="204" spans="1:26" x14ac:dyDescent="0.25">
      <c r="E204" s="7" t="str">
        <f>E$191</f>
        <v>Total True up Nominal revenue to company- real</v>
      </c>
      <c r="F204" s="184">
        <f t="shared" ref="F204:R204" si="159">F$191</f>
        <v>0</v>
      </c>
      <c r="G204" s="7" t="str">
        <f t="shared" si="159"/>
        <v>£m</v>
      </c>
      <c r="H204" s="247">
        <f t="shared" si="159"/>
        <v>77.755012758465412</v>
      </c>
      <c r="I204" s="247"/>
      <c r="J204" s="184">
        <f t="shared" si="159"/>
        <v>0</v>
      </c>
      <c r="K204" s="184">
        <f t="shared" si="159"/>
        <v>0</v>
      </c>
      <c r="L204" s="184">
        <f t="shared" si="159"/>
        <v>0</v>
      </c>
      <c r="M204" s="185">
        <f t="shared" si="159"/>
        <v>17.685590608992801</v>
      </c>
      <c r="N204" s="184">
        <f t="shared" si="159"/>
        <v>16.508407416014265</v>
      </c>
      <c r="O204" s="184">
        <f t="shared" si="159"/>
        <v>15.792686224994686</v>
      </c>
      <c r="P204" s="184">
        <f t="shared" si="159"/>
        <v>14.526515086859614</v>
      </c>
      <c r="Q204" s="184">
        <f t="shared" si="159"/>
        <v>13.241813421604045</v>
      </c>
      <c r="R204" s="184">
        <f t="shared" si="159"/>
        <v>0</v>
      </c>
    </row>
    <row r="205" spans="1:26" x14ac:dyDescent="0.25">
      <c r="E205" s="7" t="str">
        <f>E$194</f>
        <v>Total nominal revenue company should have received- real</v>
      </c>
      <c r="F205" s="184">
        <f t="shared" ref="F205:R205" si="160">F$194</f>
        <v>0</v>
      </c>
      <c r="G205" s="7" t="str">
        <f t="shared" si="160"/>
        <v>£m</v>
      </c>
      <c r="H205" s="247">
        <f t="shared" si="160"/>
        <v>79.796638286171984</v>
      </c>
      <c r="I205" s="247"/>
      <c r="J205" s="184">
        <f t="shared" si="160"/>
        <v>0</v>
      </c>
      <c r="K205" s="184">
        <f t="shared" si="160"/>
        <v>0</v>
      </c>
      <c r="L205" s="184">
        <f t="shared" si="160"/>
        <v>0</v>
      </c>
      <c r="M205" s="185">
        <f t="shared" si="160"/>
        <v>17.620862597143187</v>
      </c>
      <c r="N205" s="184">
        <f t="shared" si="160"/>
        <v>16.631371437067024</v>
      </c>
      <c r="O205" s="184">
        <f t="shared" si="160"/>
        <v>16.376840522722294</v>
      </c>
      <c r="P205" s="184">
        <f t="shared" si="160"/>
        <v>15.258447893130175</v>
      </c>
      <c r="Q205" s="184">
        <f t="shared" si="160"/>
        <v>13.909115836109306</v>
      </c>
      <c r="R205" s="184">
        <f t="shared" si="160"/>
        <v>0</v>
      </c>
    </row>
    <row r="206" spans="1:26" x14ac:dyDescent="0.25">
      <c r="C206" s="278"/>
      <c r="E206" s="7" t="s">
        <v>322</v>
      </c>
      <c r="G206" s="7" t="s">
        <v>88</v>
      </c>
      <c r="H206" s="185">
        <f xml:space="preserve"> SUM(J206:R206)</f>
        <v>2.0416255277065751</v>
      </c>
      <c r="I206" s="185"/>
      <c r="J206" s="184">
        <f t="shared" ref="J206:K206" si="161">J205-J204</f>
        <v>0</v>
      </c>
      <c r="K206" s="184">
        <f t="shared" si="161"/>
        <v>0</v>
      </c>
      <c r="L206" s="184">
        <f>L205-L204</f>
        <v>0</v>
      </c>
      <c r="M206" s="185">
        <f>M205-M204</f>
        <v>-6.4728011849613409E-2</v>
      </c>
      <c r="N206" s="184">
        <f t="shared" ref="N206:R206" si="162">N205-N204</f>
        <v>0.12296402105275916</v>
      </c>
      <c r="O206" s="184">
        <f t="shared" si="162"/>
        <v>0.58415429772760774</v>
      </c>
      <c r="P206" s="184">
        <f t="shared" si="162"/>
        <v>0.73193280627056012</v>
      </c>
      <c r="Q206" s="184">
        <f t="shared" si="162"/>
        <v>0.66730241450526151</v>
      </c>
      <c r="R206" s="184">
        <f t="shared" si="162"/>
        <v>0</v>
      </c>
    </row>
    <row r="208" spans="1:26" x14ac:dyDescent="0.25">
      <c r="B208" s="61" t="s">
        <v>270</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InpR!E$109</f>
        <v>WACC real on RCV - CPI(H) bf and additions - WN</v>
      </c>
      <c r="F210" s="205">
        <f>InpR!F$109</f>
        <v>0</v>
      </c>
      <c r="G210" s="223" t="str">
        <f>InpR!G$109</f>
        <v>%</v>
      </c>
      <c r="H210" s="205" t="str">
        <f>InpR!I$109</f>
        <v>PR19 Financial model, 'Water Network' sheet row 860</v>
      </c>
      <c r="I210" s="205" t="e">
        <f>InpR!#REF!</f>
        <v>#REF!</v>
      </c>
      <c r="J210" s="205">
        <f>InpR!J$109</f>
        <v>0</v>
      </c>
      <c r="K210" s="205">
        <f>InpR!K$109</f>
        <v>0</v>
      </c>
      <c r="L210" s="205">
        <f>InpR!L$109</f>
        <v>0</v>
      </c>
      <c r="M210" s="205">
        <f>InpR!M$109</f>
        <v>3.1136940290744652E-2</v>
      </c>
      <c r="N210" s="205">
        <f>InpR!N$109</f>
        <v>3.1136940290744652E-2</v>
      </c>
      <c r="O210" s="205">
        <f>InpR!O$109</f>
        <v>3.1136940290744652E-2</v>
      </c>
      <c r="P210" s="205">
        <f>InpR!P$109</f>
        <v>3.1136940290744652E-2</v>
      </c>
      <c r="Q210" s="205">
        <f>InpR!Q$109</f>
        <v>3.1136940290744652E-2</v>
      </c>
      <c r="R210" s="205">
        <f>InpR!R$109</f>
        <v>0</v>
      </c>
    </row>
    <row r="211" spans="1:18" x14ac:dyDescent="0.25">
      <c r="E211" s="7" t="s">
        <v>272</v>
      </c>
      <c r="G211" s="7" t="s">
        <v>273</v>
      </c>
      <c r="J211" s="255">
        <f xml:space="preserve"> (1 + J$210) ^ J$209</f>
        <v>1</v>
      </c>
      <c r="K211" s="255">
        <f t="shared" ref="K211:R211" si="163" xml:space="preserve"> (1 + K$210) ^ K$209</f>
        <v>1</v>
      </c>
      <c r="L211" s="255">
        <f t="shared" si="163"/>
        <v>1</v>
      </c>
      <c r="M211" s="255">
        <f t="shared" si="163"/>
        <v>1.1304865055964823</v>
      </c>
      <c r="N211" s="255">
        <f t="shared" si="163"/>
        <v>1.0963495355696642</v>
      </c>
      <c r="O211" s="255">
        <f t="shared" si="163"/>
        <v>1.0632433896321587</v>
      </c>
      <c r="P211" s="255">
        <f t="shared" si="163"/>
        <v>1.0311369402907447</v>
      </c>
      <c r="Q211" s="255">
        <f t="shared" si="163"/>
        <v>1</v>
      </c>
      <c r="R211" s="255">
        <f t="shared" si="163"/>
        <v>1</v>
      </c>
    </row>
    <row r="213" spans="1:18" x14ac:dyDescent="0.25">
      <c r="B213" s="61" t="s">
        <v>274</v>
      </c>
    </row>
    <row r="214" spans="1:18" x14ac:dyDescent="0.25">
      <c r="E214" s="7" t="str">
        <f>E$198</f>
        <v>Value of True up run-off - real</v>
      </c>
      <c r="F214" s="184">
        <f t="shared" ref="F214:R214" si="164">F$198</f>
        <v>0</v>
      </c>
      <c r="G214" s="7" t="str">
        <f t="shared" si="164"/>
        <v>£m</v>
      </c>
      <c r="H214" s="247">
        <f t="shared" si="164"/>
        <v>1.626911727306064</v>
      </c>
      <c r="I214" s="247">
        <f t="shared" si="164"/>
        <v>0</v>
      </c>
      <c r="J214" s="184">
        <f t="shared" si="164"/>
        <v>0</v>
      </c>
      <c r="K214" s="184">
        <f t="shared" si="164"/>
        <v>0</v>
      </c>
      <c r="L214" s="184">
        <f t="shared" si="164"/>
        <v>0</v>
      </c>
      <c r="M214" s="185">
        <f t="shared" si="164"/>
        <v>-5.1359945296532317E-2</v>
      </c>
      <c r="N214" s="184">
        <f t="shared" si="164"/>
        <v>9.7649064748793535E-2</v>
      </c>
      <c r="O214" s="184">
        <f t="shared" si="164"/>
        <v>0.46722974764386827</v>
      </c>
      <c r="P214" s="184">
        <f t="shared" si="164"/>
        <v>0.58390625115324468</v>
      </c>
      <c r="Q214" s="184">
        <f t="shared" si="164"/>
        <v>0.52948660905668987</v>
      </c>
      <c r="R214" s="184">
        <f t="shared" si="164"/>
        <v>0</v>
      </c>
    </row>
    <row r="215" spans="1:18" x14ac:dyDescent="0.25">
      <c r="E215" s="7" t="str">
        <f>E$211</f>
        <v xml:space="preserve">Time value of money factor </v>
      </c>
      <c r="F215" s="184">
        <f t="shared" ref="F215:R215" si="165">F$211</f>
        <v>0</v>
      </c>
      <c r="G215" s="7" t="str">
        <f t="shared" si="165"/>
        <v>Factor</v>
      </c>
      <c r="H215" s="247">
        <f t="shared" si="165"/>
        <v>0</v>
      </c>
      <c r="I215" s="247">
        <f t="shared" si="165"/>
        <v>0</v>
      </c>
      <c r="J215" s="184">
        <f t="shared" si="165"/>
        <v>1</v>
      </c>
      <c r="K215" s="184">
        <f t="shared" si="165"/>
        <v>1</v>
      </c>
      <c r="L215" s="184">
        <f t="shared" si="165"/>
        <v>1</v>
      </c>
      <c r="M215" s="185">
        <f t="shared" si="165"/>
        <v>1.1304865055964823</v>
      </c>
      <c r="N215" s="184">
        <f t="shared" si="165"/>
        <v>1.0963495355696642</v>
      </c>
      <c r="O215" s="184">
        <f t="shared" si="165"/>
        <v>1.0632433896321587</v>
      </c>
      <c r="P215" s="184">
        <f t="shared" si="165"/>
        <v>1.0311369402907447</v>
      </c>
      <c r="Q215" s="184">
        <f t="shared" si="165"/>
        <v>1</v>
      </c>
      <c r="R215" s="184">
        <f t="shared" si="165"/>
        <v>1</v>
      </c>
    </row>
    <row r="216" spans="1:18" s="34" customFormat="1" x14ac:dyDescent="0.25">
      <c r="A216" s="265"/>
      <c r="B216" s="266"/>
      <c r="C216" s="267"/>
      <c r="D216" s="268"/>
      <c r="E216" s="34" t="s">
        <v>357</v>
      </c>
      <c r="G216" s="34" t="s">
        <v>88</v>
      </c>
      <c r="H216" s="271">
        <f xml:space="preserve"> SUM(J216:R216)</f>
        <v>1.6773486366095789</v>
      </c>
      <c r="J216" s="271">
        <f xml:space="preserve"> J214 * J215</f>
        <v>0</v>
      </c>
      <c r="K216" s="271">
        <f t="shared" ref="K216:R216" si="166" xml:space="preserve"> K214 * K215</f>
        <v>0</v>
      </c>
      <c r="L216" s="271">
        <f t="shared" si="166"/>
        <v>0</v>
      </c>
      <c r="M216" s="277">
        <f t="shared" si="166"/>
        <v>-5.8061725085903307E-2</v>
      </c>
      <c r="N216" s="271">
        <f t="shared" si="166"/>
        <v>0.10705750678615186</v>
      </c>
      <c r="O216" s="271">
        <f t="shared" si="166"/>
        <v>0.49677894062184463</v>
      </c>
      <c r="P216" s="271">
        <f t="shared" si="166"/>
        <v>0.60208730523079579</v>
      </c>
      <c r="Q216" s="271">
        <f t="shared" si="166"/>
        <v>0.52948660905668987</v>
      </c>
      <c r="R216" s="271">
        <f t="shared" si="166"/>
        <v>0</v>
      </c>
    </row>
    <row r="218" spans="1:18" x14ac:dyDescent="0.25">
      <c r="B218" s="61" t="s">
        <v>275</v>
      </c>
    </row>
    <row r="219" spans="1:18" x14ac:dyDescent="0.25">
      <c r="E219" s="7" t="str">
        <f>E202</f>
        <v>Value of True up return - real</v>
      </c>
      <c r="F219" s="184">
        <f t="shared" ref="F219:R219" si="167">F202</f>
        <v>0</v>
      </c>
      <c r="G219" s="7" t="str">
        <f t="shared" si="167"/>
        <v>£m</v>
      </c>
      <c r="H219" s="247">
        <f t="shared" si="167"/>
        <v>0.41471380040050887</v>
      </c>
      <c r="I219" s="247">
        <f t="shared" si="167"/>
        <v>0</v>
      </c>
      <c r="J219" s="184">
        <f t="shared" si="167"/>
        <v>0</v>
      </c>
      <c r="K219" s="184">
        <f t="shared" si="167"/>
        <v>0</v>
      </c>
      <c r="L219" s="184">
        <f t="shared" si="167"/>
        <v>0</v>
      </c>
      <c r="M219" s="185">
        <f t="shared" si="167"/>
        <v>-1.3368066553082869E-2</v>
      </c>
      <c r="N219" s="184">
        <f t="shared" si="167"/>
        <v>2.5314956303964298E-2</v>
      </c>
      <c r="O219" s="184">
        <f t="shared" si="167"/>
        <v>0.11692455008374125</v>
      </c>
      <c r="P219" s="184">
        <f t="shared" si="167"/>
        <v>0.14802655511731633</v>
      </c>
      <c r="Q219" s="184">
        <f t="shared" si="167"/>
        <v>0.13781580544856986</v>
      </c>
      <c r="R219" s="184">
        <f t="shared" si="167"/>
        <v>0</v>
      </c>
    </row>
    <row r="220" spans="1:18" x14ac:dyDescent="0.25">
      <c r="E220" s="7" t="str">
        <f>E$211</f>
        <v xml:space="preserve">Time value of money factor </v>
      </c>
      <c r="F220" s="184">
        <f t="shared" ref="F220:R220" si="168">F$211</f>
        <v>0</v>
      </c>
      <c r="G220" s="7" t="str">
        <f t="shared" si="168"/>
        <v>Factor</v>
      </c>
      <c r="H220" s="247">
        <f t="shared" si="168"/>
        <v>0</v>
      </c>
      <c r="I220" s="247">
        <f t="shared" si="168"/>
        <v>0</v>
      </c>
      <c r="J220" s="184">
        <f t="shared" si="168"/>
        <v>1</v>
      </c>
      <c r="K220" s="184">
        <f t="shared" si="168"/>
        <v>1</v>
      </c>
      <c r="L220" s="184">
        <f t="shared" si="168"/>
        <v>1</v>
      </c>
      <c r="M220" s="185">
        <f t="shared" si="168"/>
        <v>1.1304865055964823</v>
      </c>
      <c r="N220" s="184">
        <f t="shared" si="168"/>
        <v>1.0963495355696642</v>
      </c>
      <c r="O220" s="184">
        <f t="shared" si="168"/>
        <v>1.0632433896321587</v>
      </c>
      <c r="P220" s="184">
        <f t="shared" si="168"/>
        <v>1.0311369402907447</v>
      </c>
      <c r="Q220" s="184">
        <f t="shared" si="168"/>
        <v>1</v>
      </c>
      <c r="R220" s="184">
        <f t="shared" si="168"/>
        <v>1</v>
      </c>
    </row>
    <row r="221" spans="1:18" s="34" customFormat="1" x14ac:dyDescent="0.25">
      <c r="A221" s="265"/>
      <c r="B221" s="266"/>
      <c r="C221" s="267"/>
      <c r="D221" s="268"/>
      <c r="E221" s="34" t="s">
        <v>356</v>
      </c>
      <c r="G221" s="34" t="s">
        <v>88</v>
      </c>
      <c r="H221" s="271">
        <f xml:space="preserve"> SUM(J221:R221)</f>
        <v>0.42741233127891259</v>
      </c>
      <c r="J221" s="271">
        <f xml:space="preserve"> J219 * J220</f>
        <v>0</v>
      </c>
      <c r="K221" s="271">
        <f t="shared" ref="K221" si="169" xml:space="preserve"> K219 * K220</f>
        <v>0</v>
      </c>
      <c r="L221" s="271">
        <f t="shared" ref="L221" si="170" xml:space="preserve"> L219 * L220</f>
        <v>0</v>
      </c>
      <c r="M221" s="277">
        <f t="shared" ref="M221" si="171" xml:space="preserve"> M219 * M220</f>
        <v>-1.5112418844175865E-2</v>
      </c>
      <c r="N221" s="271">
        <f xml:space="preserve"> N219 * N220</f>
        <v>2.7754040586817602E-2</v>
      </c>
      <c r="O221" s="271">
        <f t="shared" ref="O221" si="172" xml:space="preserve"> O219 * O220</f>
        <v>0.12431925496225216</v>
      </c>
      <c r="P221" s="271">
        <f t="shared" ref="P221" si="173" xml:space="preserve"> P219 * P220</f>
        <v>0.15263564912544883</v>
      </c>
      <c r="Q221" s="271">
        <f t="shared" ref="Q221" si="174" xml:space="preserve"> Q219 * Q220</f>
        <v>0.13781580544856986</v>
      </c>
      <c r="R221" s="271">
        <f t="shared" ref="R221" si="175" xml:space="preserve"> R219 * R220</f>
        <v>0</v>
      </c>
    </row>
    <row r="223" spans="1:18" x14ac:dyDescent="0.25">
      <c r="A223" s="10" t="s">
        <v>62</v>
      </c>
      <c r="B223" s="1"/>
      <c r="C223" s="1"/>
      <c r="D223" s="1"/>
      <c r="E223" s="1"/>
      <c r="F223" s="1"/>
      <c r="G223" s="1"/>
      <c r="H223" s="1"/>
      <c r="I223" s="1"/>
      <c r="J223" s="1"/>
      <c r="K223" s="1"/>
      <c r="L223" s="1"/>
      <c r="M223" s="1"/>
      <c r="N223" s="1"/>
      <c r="O223" s="1"/>
      <c r="P223" s="1"/>
      <c r="Q223" s="1"/>
      <c r="R223" s="1"/>
    </row>
  </sheetData>
  <conditionalFormatting sqref="F2">
    <cfRule type="cellIs" dxfId="49" priority="8" stopIfTrue="1" operator="notEqual">
      <formula>0</formula>
    </cfRule>
    <cfRule type="cellIs" dxfId="48" priority="9" stopIfTrue="1" operator="equal">
      <formula>""</formula>
    </cfRule>
  </conditionalFormatting>
  <conditionalFormatting sqref="F165">
    <cfRule type="cellIs" dxfId="47" priority="2" stopIfTrue="1" operator="notEqual">
      <formula>0</formula>
    </cfRule>
    <cfRule type="cellIs" dxfId="46" priority="3" stopIfTrue="1" operator="equal">
      <formula>""</formula>
    </cfRule>
  </conditionalFormatting>
  <conditionalFormatting sqref="J3:Z3">
    <cfRule type="cellIs" dxfId="45" priority="14" operator="equal">
      <formula>"Post-Fcst"</formula>
    </cfRule>
    <cfRule type="cellIs" dxfId="44" priority="15" operator="equal">
      <formula>"Forecast"</formula>
    </cfRule>
    <cfRule type="cellIs" dxfId="43" priority="16" operator="equal">
      <formula>"Pre Fcst"</formula>
    </cfRule>
  </conditionalFormatting>
  <conditionalFormatting sqref="J165:XFD165">
    <cfRule type="cellIs" dxfId="42" priority="10" stopIfTrue="1" operator="notEqual">
      <formula>0</formula>
    </cfRule>
    <cfRule type="cellIs" dxfId="41" priority="11"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374</v>
      </c>
      <c r="B8" s="286"/>
      <c r="C8" s="287"/>
      <c r="D8" s="287"/>
      <c r="E8" s="287"/>
      <c r="F8" s="287"/>
      <c r="G8" s="287"/>
      <c r="H8" s="287"/>
      <c r="I8" s="287"/>
      <c r="J8" s="287"/>
      <c r="K8" s="287"/>
      <c r="L8" s="287"/>
      <c r="M8" s="287"/>
      <c r="N8" s="287"/>
      <c r="O8" s="287"/>
      <c r="P8" s="287"/>
      <c r="Q8" s="287"/>
      <c r="R8" s="287"/>
    </row>
    <row r="10" spans="1:26" x14ac:dyDescent="0.25">
      <c r="C10" s="110" t="s">
        <v>259</v>
      </c>
    </row>
    <row r="12" spans="1:26" x14ac:dyDescent="0.25">
      <c r="B12" s="61" t="s">
        <v>132</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135</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136</v>
      </c>
      <c r="G24" s="91" t="s">
        <v>88</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InpR!E$96</f>
        <v>Run-off rate - CPI(H) + RPI wedge - active - WWN</v>
      </c>
      <c r="F26" s="205">
        <f xml:space="preserve"> InpR!F$96</f>
        <v>0</v>
      </c>
      <c r="G26" s="223" t="str">
        <f xml:space="preserve"> InpR!G$96</f>
        <v>%</v>
      </c>
      <c r="H26" s="205" t="str">
        <f xml:space="preserve"> InpR!I$96</f>
        <v>PR19 Financial model, 'F_OutputsMaster' sheet row 959, PR19FM2096POST</v>
      </c>
      <c r="I26" s="205" t="e">
        <f xml:space="preserve"> InpR!#REF!</f>
        <v>#REF!</v>
      </c>
      <c r="J26" s="205">
        <f xml:space="preserve"> InpR!J$96</f>
        <v>0</v>
      </c>
      <c r="K26" s="205">
        <f xml:space="preserve"> InpR!K$96</f>
        <v>0</v>
      </c>
      <c r="L26" s="205">
        <f xml:space="preserve"> InpR!L$96</f>
        <v>0</v>
      </c>
      <c r="M26" s="205">
        <f xml:space="preserve"> InpR!M$96</f>
        <v>0</v>
      </c>
      <c r="N26" s="205">
        <f xml:space="preserve"> InpR!N$96</f>
        <v>0</v>
      </c>
      <c r="O26" s="205">
        <f xml:space="preserve"> InpR!O$96</f>
        <v>0</v>
      </c>
      <c r="P26" s="205">
        <f xml:space="preserve"> InpR!P$96</f>
        <v>0</v>
      </c>
      <c r="Q26" s="205">
        <f xml:space="preserve"> InpR!Q$96</f>
        <v>0</v>
      </c>
      <c r="R26" s="205">
        <f xml:space="preserve"> InpR!R$96</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InpR!$E$89</f>
        <v>RCV - CPI(H) + RPI wedge initial balance - nominal - WWN</v>
      </c>
      <c r="F31" s="250">
        <f>InpR!$F$89</f>
        <v>0</v>
      </c>
      <c r="G31" s="250" t="str">
        <f>InpR!$G$89</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138</v>
      </c>
      <c r="G34" s="92" t="s">
        <v>88</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141</v>
      </c>
      <c r="G37" s="163" t="s">
        <v>88</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142</v>
      </c>
      <c r="G42" s="92" t="s">
        <v>88</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143</v>
      </c>
    </row>
    <row r="45" spans="1:26" s="205" customFormat="1" x14ac:dyDescent="0.25">
      <c r="A45" s="201"/>
      <c r="B45" s="202"/>
      <c r="C45" s="203"/>
      <c r="D45" s="204"/>
      <c r="E45" s="205" t="str">
        <f xml:space="preserve"> InpR!E$103</f>
        <v>WACC on RCV - CPI(H) + RPI wedge bf and additions - WWN</v>
      </c>
      <c r="F45" s="205">
        <f xml:space="preserve"> InpR!F$103</f>
        <v>0</v>
      </c>
      <c r="G45" s="223" t="str">
        <f xml:space="preserve"> InpR!G$103</f>
        <v>%</v>
      </c>
      <c r="H45" s="205" t="str">
        <f xml:space="preserve"> InpR!I$103</f>
        <v>PR19 Financial model, 'Wastewater Network' sheet row 980</v>
      </c>
      <c r="I45" s="205" t="e">
        <f xml:space="preserve"> InpR!#REF!</f>
        <v>#REF!</v>
      </c>
      <c r="J45" s="205">
        <f xml:space="preserve"> InpR!J$103</f>
        <v>0</v>
      </c>
      <c r="K45" s="205">
        <f xml:space="preserve"> InpR!K$103</f>
        <v>0</v>
      </c>
      <c r="L45" s="205">
        <f xml:space="preserve"> InpR!L$103</f>
        <v>0</v>
      </c>
      <c r="M45" s="205">
        <f xml:space="preserve"> InpR!M$103</f>
        <v>0</v>
      </c>
      <c r="N45" s="205">
        <f xml:space="preserve"> InpR!N$103</f>
        <v>0</v>
      </c>
      <c r="O45" s="205">
        <f xml:space="preserve"> InpR!O$103</f>
        <v>0</v>
      </c>
      <c r="P45" s="205">
        <f xml:space="preserve"> InpR!P$103</f>
        <v>0</v>
      </c>
      <c r="Q45" s="205">
        <f xml:space="preserve"> InpR!Q$103</f>
        <v>0</v>
      </c>
      <c r="R45" s="205">
        <f xml:space="preserve"> InpR!R$103</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144</v>
      </c>
      <c r="G48" s="91" t="s">
        <v>88</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145</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146</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5" t="s">
        <v>147</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260</v>
      </c>
      <c r="M57" s="177"/>
      <c r="N57" s="177"/>
      <c r="O57" s="177"/>
      <c r="P57" s="177"/>
      <c r="Q57" s="177"/>
    </row>
    <row r="58" spans="1:26" x14ac:dyDescent="0.25">
      <c r="C58" s="110" t="s">
        <v>261</v>
      </c>
      <c r="M58" s="177"/>
      <c r="N58" s="177"/>
      <c r="O58" s="177"/>
      <c r="P58" s="177"/>
      <c r="Q58" s="177"/>
    </row>
    <row r="59" spans="1:26" x14ac:dyDescent="0.25">
      <c r="C59" s="110" t="s">
        <v>262</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148</v>
      </c>
      <c r="G61" s="91" t="s">
        <v>88</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2"/>
      <c r="N62" s="282"/>
      <c r="O62" s="282"/>
      <c r="P62" s="282"/>
      <c r="Q62" s="282"/>
      <c r="R62" s="247"/>
    </row>
    <row r="63" spans="1:26" x14ac:dyDescent="0.25">
      <c r="A63" s="285" t="s">
        <v>375</v>
      </c>
      <c r="B63" s="286"/>
      <c r="C63" s="287"/>
      <c r="D63" s="287"/>
      <c r="E63" s="287"/>
      <c r="F63" s="287"/>
      <c r="G63" s="287"/>
      <c r="H63" s="287"/>
      <c r="I63" s="287"/>
      <c r="J63" s="287"/>
      <c r="K63" s="287"/>
      <c r="L63" s="287"/>
      <c r="M63" s="287"/>
      <c r="N63" s="287"/>
      <c r="O63" s="287"/>
      <c r="P63" s="287"/>
      <c r="Q63" s="287"/>
      <c r="R63" s="287"/>
    </row>
    <row r="65" spans="1:16383" x14ac:dyDescent="0.25">
      <c r="C65" s="110" t="s">
        <v>263</v>
      </c>
    </row>
    <row r="67" spans="1:16383" x14ac:dyDescent="0.25">
      <c r="B67" s="61" t="s">
        <v>149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2.4332621551423239E-2</v>
      </c>
      <c r="Q69" s="205">
        <f>Index!Q$135</f>
        <v>1.1007461952447839E-2</v>
      </c>
      <c r="R69" s="205">
        <f>Index!R$135</f>
        <v>-1.02</v>
      </c>
    </row>
    <row r="70" spans="1:16383" s="172" customFormat="1" x14ac:dyDescent="0.25">
      <c r="A70" s="173"/>
      <c r="B70" s="174"/>
      <c r="C70" s="175"/>
      <c r="D70" s="176"/>
      <c r="E70" s="172" t="s">
        <v>150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4.5332621551423813E-2</v>
      </c>
      <c r="Q70" s="172">
        <f t="shared" si="26"/>
        <v>3.2007461952449079E-2</v>
      </c>
      <c r="R70" s="172">
        <f t="shared" si="26"/>
        <v>-1.0000000000000009</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151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4.5332621551423813E-2</v>
      </c>
      <c r="Q74" s="172">
        <f t="shared" si="28"/>
        <v>3.2007461952449079E-2</v>
      </c>
      <c r="R74" s="172">
        <f t="shared" si="28"/>
        <v>-1.0000000000000009</v>
      </c>
      <c r="S74" s="177"/>
      <c r="T74" s="177"/>
      <c r="U74" s="177"/>
      <c r="V74" s="177"/>
      <c r="W74" s="177"/>
      <c r="X74" s="177"/>
      <c r="Y74" s="177"/>
      <c r="Z74" s="177"/>
    </row>
    <row r="75" spans="1:16383" x14ac:dyDescent="0.25">
      <c r="E75" s="7" t="s">
        <v>152</v>
      </c>
      <c r="G75" s="162" t="s">
        <v>88</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InpR!E$96</f>
        <v>Run-off rate - CPI(H) + RPI wedge - active - WWN</v>
      </c>
      <c r="F77" s="205">
        <f xml:space="preserve"> InpR!F$96</f>
        <v>0</v>
      </c>
      <c r="G77" s="223" t="str">
        <f xml:space="preserve"> InpR!G$96</f>
        <v>%</v>
      </c>
      <c r="H77" s="205" t="str">
        <f xml:space="preserve"> InpR!I$96</f>
        <v>PR19 Financial model, 'F_OutputsMaster' sheet row 959, PR19FM2096POST</v>
      </c>
      <c r="I77" s="205" t="e">
        <f xml:space="preserve"> InpR!#REF!</f>
        <v>#REF!</v>
      </c>
      <c r="J77" s="205">
        <f xml:space="preserve"> InpR!J$96</f>
        <v>0</v>
      </c>
      <c r="K77" s="205">
        <f xml:space="preserve"> InpR!K$96</f>
        <v>0</v>
      </c>
      <c r="L77" s="205">
        <f xml:space="preserve"> InpR!L$96</f>
        <v>0</v>
      </c>
      <c r="M77" s="205">
        <f xml:space="preserve"> InpR!M$96</f>
        <v>0</v>
      </c>
      <c r="N77" s="205">
        <f xml:space="preserve"> InpR!N$96</f>
        <v>0</v>
      </c>
      <c r="O77" s="205">
        <f xml:space="preserve"> InpR!O$96</f>
        <v>0</v>
      </c>
      <c r="P77" s="205">
        <f xml:space="preserve"> InpR!P$96</f>
        <v>0</v>
      </c>
      <c r="Q77" s="205">
        <f xml:space="preserve"> InpR!Q$96</f>
        <v>0</v>
      </c>
      <c r="R77" s="205">
        <f xml:space="preserve"> InpR!R$96</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153</v>
      </c>
      <c r="F80" s="244"/>
      <c r="G80" s="244" t="s">
        <v>88</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InpR!$E$89</f>
        <v>RCV - CPI(H) + RPI wedge initial balance - nominal - WWN</v>
      </c>
      <c r="F82" s="250">
        <f>InpR!$F$89</f>
        <v>0</v>
      </c>
      <c r="G82" s="250" t="str">
        <f>InpR!$G$89</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154</v>
      </c>
      <c r="G85" s="162" t="s">
        <v>88</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139</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140</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155</v>
      </c>
      <c r="G88" s="163" t="s">
        <v>88</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173</v>
      </c>
      <c r="G93" s="92" t="s">
        <v>88</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156</v>
      </c>
    </row>
    <row r="96" spans="1:18" s="205" customFormat="1" x14ac:dyDescent="0.25">
      <c r="A96" s="201"/>
      <c r="B96" s="202"/>
      <c r="C96" s="203"/>
      <c r="D96" s="204"/>
      <c r="E96" s="205" t="str">
        <f xml:space="preserve"> InpR!E$103</f>
        <v>WACC on RCV - CPI(H) + RPI wedge bf and additions - WWN</v>
      </c>
      <c r="F96" s="205">
        <f xml:space="preserve"> InpR!F$103</f>
        <v>0</v>
      </c>
      <c r="G96" s="223" t="str">
        <f xml:space="preserve"> InpR!G$103</f>
        <v>%</v>
      </c>
      <c r="H96" s="205" t="str">
        <f xml:space="preserve"> InpR!I$103</f>
        <v>PR19 Financial model, 'Wastewater Network' sheet row 980</v>
      </c>
      <c r="I96" s="205" t="e">
        <f xml:space="preserve"> InpR!#REF!</f>
        <v>#REF!</v>
      </c>
      <c r="J96" s="205">
        <f xml:space="preserve"> InpR!J$103</f>
        <v>0</v>
      </c>
      <c r="K96" s="205">
        <f xml:space="preserve"> InpR!K$103</f>
        <v>0</v>
      </c>
      <c r="L96" s="205">
        <f xml:space="preserve"> InpR!L$103</f>
        <v>0</v>
      </c>
      <c r="M96" s="205">
        <f xml:space="preserve"> InpR!M$103</f>
        <v>0</v>
      </c>
      <c r="N96" s="205">
        <f xml:space="preserve"> InpR!N$103</f>
        <v>0</v>
      </c>
      <c r="O96" s="205">
        <f xml:space="preserve"> InpR!O$103</f>
        <v>0</v>
      </c>
      <c r="P96" s="205">
        <f xml:space="preserve"> InpR!P$103</f>
        <v>0</v>
      </c>
      <c r="Q96" s="205">
        <f xml:space="preserve"> InpR!Q$103</f>
        <v>0</v>
      </c>
      <c r="R96" s="205">
        <f xml:space="preserve"> InpR!R$103</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157</v>
      </c>
      <c r="F99" s="244"/>
      <c r="G99" s="184" t="s">
        <v>88</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8"/>
      <c r="E103" s="7" t="s">
        <v>318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158</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266</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265</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267</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264</v>
      </c>
    </row>
    <row r="121" spans="1:26" x14ac:dyDescent="0.25">
      <c r="C121" s="110" t="s">
        <v>159</v>
      </c>
    </row>
    <row r="122" spans="1:26" x14ac:dyDescent="0.25">
      <c r="C122" s="110" t="s">
        <v>160</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161</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0</v>
      </c>
      <c r="N128" s="245">
        <f t="shared" si="58"/>
        <v>0</v>
      </c>
      <c r="O128" s="245">
        <f t="shared" si="58"/>
        <v>0</v>
      </c>
      <c r="P128" s="245">
        <f t="shared" si="58"/>
        <v>0</v>
      </c>
      <c r="Q128" s="245">
        <f t="shared" si="58"/>
        <v>0</v>
      </c>
      <c r="R128" s="245">
        <f t="shared" si="58"/>
        <v>0</v>
      </c>
    </row>
    <row r="129" spans="1:16383" x14ac:dyDescent="0.25">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8"/>
      <c r="E130" s="7" t="s">
        <v>162</v>
      </c>
      <c r="G130" s="91" t="s">
        <v>88</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InpR!E$96</f>
        <v>Run-off rate - CPI(H) + RPI wedge - active - WWN</v>
      </c>
      <c r="F132" s="205">
        <f xml:space="preserve"> InpR!F$96</f>
        <v>0</v>
      </c>
      <c r="G132" s="223" t="str">
        <f xml:space="preserve"> InpR!G$96</f>
        <v>%</v>
      </c>
      <c r="H132" s="205" t="str">
        <f xml:space="preserve"> InpR!I$96</f>
        <v>PR19 Financial model, 'F_OutputsMaster' sheet row 959, PR19FM2096POST</v>
      </c>
      <c r="I132" s="205" t="e">
        <f xml:space="preserve"> InpR!#REF!</f>
        <v>#REF!</v>
      </c>
      <c r="J132" s="205">
        <f xml:space="preserve"> InpR!J$96</f>
        <v>0</v>
      </c>
      <c r="K132" s="205">
        <f xml:space="preserve"> InpR!K$96</f>
        <v>0</v>
      </c>
      <c r="L132" s="205">
        <f xml:space="preserve"> InpR!L$96</f>
        <v>0</v>
      </c>
      <c r="M132" s="205">
        <f xml:space="preserve"> InpR!M$96</f>
        <v>0</v>
      </c>
      <c r="N132" s="205">
        <f xml:space="preserve"> InpR!N$96</f>
        <v>0</v>
      </c>
      <c r="O132" s="205">
        <f xml:space="preserve"> InpR!O$96</f>
        <v>0</v>
      </c>
      <c r="P132" s="205">
        <f xml:space="preserve"> InpR!P$96</f>
        <v>0</v>
      </c>
      <c r="Q132" s="205">
        <f xml:space="preserve"> InpR!Q$96</f>
        <v>0</v>
      </c>
      <c r="R132" s="205">
        <f xml:space="preserve"> InpR!R$96</f>
        <v>0</v>
      </c>
    </row>
    <row r="133" spans="1:16383" s="161" customFormat="1" x14ac:dyDescent="0.25">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0</v>
      </c>
      <c r="N133" s="245">
        <f t="shared" si="62"/>
        <v>0</v>
      </c>
      <c r="O133" s="245">
        <f t="shared" si="62"/>
        <v>0</v>
      </c>
      <c r="P133" s="245">
        <f t="shared" si="62"/>
        <v>0</v>
      </c>
      <c r="Q133" s="245">
        <f t="shared" si="62"/>
        <v>0</v>
      </c>
      <c r="R133" s="245">
        <f t="shared" si="62"/>
        <v>0</v>
      </c>
    </row>
    <row r="134" spans="1:16383" s="91" customFormat="1" x14ac:dyDescent="0.25">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c r="S134" s="92"/>
      <c r="T134" s="92"/>
      <c r="U134" s="92"/>
      <c r="V134" s="92"/>
      <c r="W134" s="92"/>
      <c r="X134" s="92"/>
      <c r="Y134" s="92"/>
      <c r="Z134" s="92"/>
    </row>
    <row r="135" spans="1:16383" x14ac:dyDescent="0.25">
      <c r="C135" s="278"/>
      <c r="E135" s="7" t="s">
        <v>319</v>
      </c>
      <c r="F135" s="247"/>
      <c r="G135" s="162" t="s">
        <v>88</v>
      </c>
      <c r="H135" s="247"/>
      <c r="I135" s="247"/>
      <c r="J135" s="246">
        <f t="shared" ref="J135:R135" si="64" xml:space="preserve"> (J133+J134) * J132</f>
        <v>0</v>
      </c>
      <c r="K135" s="246">
        <f t="shared" si="64"/>
        <v>0</v>
      </c>
      <c r="L135" s="246">
        <f t="shared" si="64"/>
        <v>0</v>
      </c>
      <c r="M135" s="246">
        <f xml:space="preserve"> (M133+M134) * M132</f>
        <v>0</v>
      </c>
      <c r="N135" s="246">
        <f t="shared" si="64"/>
        <v>0</v>
      </c>
      <c r="O135" s="246">
        <f t="shared" si="64"/>
        <v>0</v>
      </c>
      <c r="P135" s="246">
        <f t="shared" si="64"/>
        <v>0</v>
      </c>
      <c r="Q135" s="246">
        <f t="shared" si="64"/>
        <v>0</v>
      </c>
      <c r="R135" s="246">
        <f t="shared" si="64"/>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InpR!$E$89</f>
        <v>RCV - CPI(H) + RPI wedge initial balance - nominal - WWN</v>
      </c>
      <c r="F137" s="250">
        <f>InpR!$F$89</f>
        <v>0</v>
      </c>
      <c r="G137" s="250" t="str">
        <f>InpR!$G$89</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163</v>
      </c>
      <c r="G140" s="162" t="s">
        <v>88</v>
      </c>
      <c r="J140" s="242">
        <f t="shared" ref="J140:R140" si="65" xml:space="preserve"> I143</f>
        <v>0</v>
      </c>
      <c r="K140" s="242">
        <f t="shared" si="65"/>
        <v>0</v>
      </c>
      <c r="L140" s="242">
        <f t="shared" si="65"/>
        <v>0</v>
      </c>
      <c r="M140" s="242">
        <f t="shared" si="65"/>
        <v>0</v>
      </c>
      <c r="N140" s="242">
        <f t="shared" si="65"/>
        <v>0</v>
      </c>
      <c r="O140" s="242">
        <f t="shared" si="65"/>
        <v>0</v>
      </c>
      <c r="P140" s="242">
        <f t="shared" si="65"/>
        <v>0</v>
      </c>
      <c r="Q140" s="242">
        <f t="shared" si="65"/>
        <v>0</v>
      </c>
      <c r="R140" s="242">
        <f t="shared" si="65"/>
        <v>0</v>
      </c>
    </row>
    <row r="141" spans="1:16383" x14ac:dyDescent="0.25">
      <c r="A141" s="47"/>
      <c r="B141" s="51"/>
      <c r="C141" s="111"/>
      <c r="D141" s="56" t="s">
        <v>139</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0</v>
      </c>
      <c r="N141" s="242">
        <f t="shared" si="66"/>
        <v>0</v>
      </c>
      <c r="O141" s="242">
        <f t="shared" si="66"/>
        <v>0</v>
      </c>
      <c r="P141" s="242">
        <f t="shared" si="66"/>
        <v>0</v>
      </c>
      <c r="Q141" s="242">
        <f t="shared" si="66"/>
        <v>0</v>
      </c>
      <c r="R141" s="242">
        <f t="shared" si="66"/>
        <v>0</v>
      </c>
    </row>
    <row r="142" spans="1:16383" x14ac:dyDescent="0.25">
      <c r="A142" s="47"/>
      <c r="B142" s="51"/>
      <c r="C142" s="111"/>
      <c r="D142" s="56" t="s">
        <v>140</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0</v>
      </c>
      <c r="N142" s="242">
        <f t="shared" si="67"/>
        <v>0</v>
      </c>
      <c r="O142" s="242">
        <f t="shared" si="67"/>
        <v>0</v>
      </c>
      <c r="P142" s="242">
        <f t="shared" si="67"/>
        <v>0</v>
      </c>
      <c r="Q142" s="242">
        <f t="shared" si="67"/>
        <v>0</v>
      </c>
      <c r="R142" s="242">
        <f t="shared" si="67"/>
        <v>0</v>
      </c>
    </row>
    <row r="143" spans="1:16383" s="138" customFormat="1" x14ac:dyDescent="0.25">
      <c r="A143" s="134"/>
      <c r="B143" s="135"/>
      <c r="C143" s="279"/>
      <c r="D143" s="137"/>
      <c r="E143" s="138" t="s">
        <v>164</v>
      </c>
      <c r="G143" s="163" t="s">
        <v>88</v>
      </c>
      <c r="J143" s="243">
        <f t="shared" ref="J143:R143" si="68" xml:space="preserve"> IF( J138 = 1, $F137, J140 + J141 - J142)</f>
        <v>0</v>
      </c>
      <c r="K143" s="243">
        <f t="shared" si="68"/>
        <v>0</v>
      </c>
      <c r="L143" s="243">
        <f t="shared" si="68"/>
        <v>0</v>
      </c>
      <c r="M143" s="243">
        <f t="shared" si="68"/>
        <v>0</v>
      </c>
      <c r="N143" s="243">
        <f t="shared" si="68"/>
        <v>0</v>
      </c>
      <c r="O143" s="243">
        <f t="shared" si="68"/>
        <v>0</v>
      </c>
      <c r="P143" s="243">
        <f t="shared" si="68"/>
        <v>0</v>
      </c>
      <c r="Q143" s="243">
        <f t="shared" si="68"/>
        <v>0</v>
      </c>
      <c r="R143" s="243">
        <f t="shared" si="68"/>
        <v>0</v>
      </c>
    </row>
    <row r="145" spans="1:26" s="92" customFormat="1" x14ac:dyDescent="0.25">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0</v>
      </c>
      <c r="N145" s="185">
        <f t="shared" si="69"/>
        <v>0</v>
      </c>
      <c r="O145" s="185">
        <f t="shared" si="69"/>
        <v>0</v>
      </c>
      <c r="P145" s="185">
        <f t="shared" si="69"/>
        <v>0</v>
      </c>
      <c r="Q145" s="185">
        <f t="shared" si="69"/>
        <v>0</v>
      </c>
      <c r="R145" s="185">
        <f t="shared" si="69"/>
        <v>0</v>
      </c>
    </row>
    <row r="146" spans="1:26" s="91" customFormat="1" x14ac:dyDescent="0.25">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0</v>
      </c>
      <c r="N146" s="184">
        <f t="shared" si="70"/>
        <v>0</v>
      </c>
      <c r="O146" s="184">
        <f t="shared" si="70"/>
        <v>0</v>
      </c>
      <c r="P146" s="184">
        <f t="shared" si="70"/>
        <v>0</v>
      </c>
      <c r="Q146" s="184">
        <f t="shared" si="70"/>
        <v>0</v>
      </c>
      <c r="R146" s="184">
        <f t="shared" si="70"/>
        <v>0</v>
      </c>
      <c r="S146" s="92"/>
      <c r="T146" s="92"/>
      <c r="U146" s="92"/>
      <c r="V146" s="92"/>
      <c r="W146" s="92"/>
      <c r="X146" s="92"/>
      <c r="Y146" s="92"/>
      <c r="Z146" s="92"/>
    </row>
    <row r="147" spans="1:26" s="92" customFormat="1" x14ac:dyDescent="0.25">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0</v>
      </c>
      <c r="M147" s="185">
        <f t="shared" si="71"/>
        <v>0</v>
      </c>
      <c r="N147" s="185">
        <f t="shared" si="71"/>
        <v>0</v>
      </c>
      <c r="O147" s="185">
        <f t="shared" si="71"/>
        <v>0</v>
      </c>
      <c r="P147" s="185">
        <f t="shared" si="71"/>
        <v>0</v>
      </c>
      <c r="Q147" s="185">
        <f t="shared" si="71"/>
        <v>0</v>
      </c>
      <c r="R147" s="185">
        <f t="shared" si="71"/>
        <v>0</v>
      </c>
    </row>
    <row r="148" spans="1:26" x14ac:dyDescent="0.25">
      <c r="A148" s="49"/>
      <c r="C148" s="278"/>
      <c r="D148" s="57"/>
      <c r="E148" s="7" t="s">
        <v>317</v>
      </c>
      <c r="F148" s="244"/>
      <c r="G148" s="185" t="s">
        <v>88</v>
      </c>
      <c r="H148" s="244"/>
      <c r="I148" s="244"/>
      <c r="J148" s="185">
        <f t="shared" ref="J148:L148" si="72" xml:space="preserve"> ( (J145+J146) + J147) / 2</f>
        <v>0</v>
      </c>
      <c r="K148" s="185">
        <f t="shared" si="72"/>
        <v>0</v>
      </c>
      <c r="L148" s="185">
        <f t="shared" si="72"/>
        <v>0</v>
      </c>
      <c r="M148" s="185">
        <f xml:space="preserve"> ( (M145+M146) + M147) / 2</f>
        <v>0</v>
      </c>
      <c r="N148" s="185">
        <f t="shared" ref="N148:R148" si="73" xml:space="preserve"> ( (N145+N146) + N147) / 2</f>
        <v>0</v>
      </c>
      <c r="O148" s="185">
        <f t="shared" si="73"/>
        <v>0</v>
      </c>
      <c r="P148" s="185">
        <f t="shared" si="73"/>
        <v>0</v>
      </c>
      <c r="Q148" s="185">
        <f t="shared" si="73"/>
        <v>0</v>
      </c>
      <c r="R148" s="185">
        <f t="shared" si="73"/>
        <v>0</v>
      </c>
    </row>
    <row r="150" spans="1:26" s="205" customFormat="1" x14ac:dyDescent="0.25">
      <c r="A150" s="201"/>
      <c r="B150" s="202"/>
      <c r="C150" s="203"/>
      <c r="D150" s="204"/>
      <c r="E150" s="205" t="str">
        <f xml:space="preserve"> InpR!E$103</f>
        <v>WACC on RCV - CPI(H) + RPI wedge bf and additions - WWN</v>
      </c>
      <c r="F150" s="205">
        <f xml:space="preserve"> InpR!F$103</f>
        <v>0</v>
      </c>
      <c r="G150" s="223" t="str">
        <f xml:space="preserve"> InpR!G$103</f>
        <v>%</v>
      </c>
      <c r="H150" s="205" t="str">
        <f xml:space="preserve"> InpR!I$103</f>
        <v>PR19 Financial model, 'Wastewater Network' sheet row 980</v>
      </c>
      <c r="I150" s="205" t="e">
        <f xml:space="preserve"> InpR!#REF!</f>
        <v>#REF!</v>
      </c>
      <c r="J150" s="205">
        <f xml:space="preserve"> InpR!J$103</f>
        <v>0</v>
      </c>
      <c r="K150" s="205">
        <f xml:space="preserve"> InpR!K$103</f>
        <v>0</v>
      </c>
      <c r="L150" s="205">
        <f xml:space="preserve"> InpR!L$103</f>
        <v>0</v>
      </c>
      <c r="M150" s="205">
        <f xml:space="preserve"> InpR!M$103</f>
        <v>0</v>
      </c>
      <c r="N150" s="205">
        <f xml:space="preserve"> InpR!N$103</f>
        <v>0</v>
      </c>
      <c r="O150" s="205">
        <f xml:space="preserve"> InpR!O$103</f>
        <v>0</v>
      </c>
      <c r="P150" s="205">
        <f xml:space="preserve"> InpR!P$103</f>
        <v>0</v>
      </c>
      <c r="Q150" s="205">
        <f xml:space="preserve"> InpR!Q$103</f>
        <v>0</v>
      </c>
      <c r="R150" s="205">
        <f xml:space="preserve"> InpR!R$103</f>
        <v>0</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0</v>
      </c>
      <c r="M152" s="246">
        <f t="shared" si="74"/>
        <v>0</v>
      </c>
      <c r="N152" s="246">
        <f t="shared" si="74"/>
        <v>0</v>
      </c>
      <c r="O152" s="246">
        <f t="shared" si="74"/>
        <v>0</v>
      </c>
      <c r="P152" s="246">
        <f t="shared" si="74"/>
        <v>0</v>
      </c>
      <c r="Q152" s="246">
        <f t="shared" si="74"/>
        <v>0</v>
      </c>
      <c r="R152" s="246">
        <f t="shared" si="74"/>
        <v>0</v>
      </c>
    </row>
    <row r="153" spans="1:26" x14ac:dyDescent="0.25">
      <c r="C153" s="278"/>
      <c r="E153" s="7" t="s">
        <v>320</v>
      </c>
      <c r="F153" s="244"/>
      <c r="G153" s="184" t="s">
        <v>88</v>
      </c>
      <c r="H153" s="244"/>
      <c r="I153" s="244"/>
      <c r="J153" s="246">
        <f t="shared" ref="J153:K153" si="75">J150*J151*J152</f>
        <v>0</v>
      </c>
      <c r="K153" s="246">
        <f t="shared" si="75"/>
        <v>0</v>
      </c>
      <c r="L153" s="246">
        <f>L150*L151*L152</f>
        <v>0</v>
      </c>
      <c r="M153" s="246">
        <f t="shared" ref="M153:R153" si="76">M150*M151*M152</f>
        <v>0</v>
      </c>
      <c r="N153" s="246">
        <f t="shared" si="76"/>
        <v>0</v>
      </c>
      <c r="O153" s="246">
        <f t="shared" si="76"/>
        <v>0</v>
      </c>
      <c r="P153" s="246">
        <f t="shared" si="76"/>
        <v>0</v>
      </c>
      <c r="Q153" s="246">
        <f t="shared" si="76"/>
        <v>0</v>
      </c>
      <c r="R153" s="246">
        <f t="shared" si="76"/>
        <v>0</v>
      </c>
    </row>
    <row r="154" spans="1:26" x14ac:dyDescent="0.25">
      <c r="M154" s="187"/>
      <c r="N154" s="187"/>
      <c r="O154" s="187"/>
      <c r="P154" s="187"/>
      <c r="Q154" s="187"/>
    </row>
    <row r="155" spans="1:26" s="91" customFormat="1" x14ac:dyDescent="0.25">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0</v>
      </c>
      <c r="N155" s="184">
        <f t="shared" si="77"/>
        <v>0</v>
      </c>
      <c r="O155" s="184">
        <f t="shared" si="77"/>
        <v>0</v>
      </c>
      <c r="P155" s="184">
        <f t="shared" si="77"/>
        <v>0</v>
      </c>
      <c r="Q155" s="184">
        <f t="shared" si="77"/>
        <v>0</v>
      </c>
      <c r="R155" s="184">
        <f t="shared" si="77"/>
        <v>0</v>
      </c>
      <c r="S155" s="92"/>
      <c r="T155" s="92"/>
      <c r="U155" s="92"/>
      <c r="V155" s="92"/>
      <c r="W155" s="92"/>
      <c r="X155" s="92"/>
      <c r="Y155" s="92"/>
      <c r="Z155" s="92"/>
    </row>
    <row r="156" spans="1:26" x14ac:dyDescent="0.25">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0</v>
      </c>
      <c r="N156" s="184">
        <f t="shared" si="78"/>
        <v>0</v>
      </c>
      <c r="O156" s="184">
        <f t="shared" si="78"/>
        <v>0</v>
      </c>
      <c r="P156" s="184">
        <f t="shared" si="78"/>
        <v>0</v>
      </c>
      <c r="Q156" s="184">
        <f t="shared" si="78"/>
        <v>0</v>
      </c>
      <c r="R156" s="184">
        <f t="shared" si="78"/>
        <v>0</v>
      </c>
    </row>
    <row r="157" spans="1:26" x14ac:dyDescent="0.25">
      <c r="C157" s="278"/>
      <c r="E157" s="7" t="s">
        <v>321</v>
      </c>
      <c r="F157" s="244"/>
      <c r="G157" s="184" t="str">
        <f t="shared" ref="G157" si="79">G$155</f>
        <v>£m</v>
      </c>
      <c r="H157" s="244">
        <f>SUM(J157:R157)</f>
        <v>0</v>
      </c>
      <c r="I157" s="244"/>
      <c r="J157" s="244">
        <f t="shared" ref="J157:R157" si="80">SUM(J155:J156)</f>
        <v>0</v>
      </c>
      <c r="K157" s="244">
        <f t="shared" si="80"/>
        <v>0</v>
      </c>
      <c r="L157" s="244">
        <f>SUM(L155:L156)</f>
        <v>0</v>
      </c>
      <c r="M157" s="244">
        <f t="shared" si="80"/>
        <v>0</v>
      </c>
      <c r="N157" s="244">
        <f t="shared" si="80"/>
        <v>0</v>
      </c>
      <c r="O157" s="244">
        <f t="shared" si="80"/>
        <v>0</v>
      </c>
      <c r="P157" s="244">
        <f t="shared" si="80"/>
        <v>0</v>
      </c>
      <c r="Q157" s="244">
        <f t="shared" si="80"/>
        <v>0</v>
      </c>
      <c r="R157" s="244">
        <f t="shared" si="80"/>
        <v>0</v>
      </c>
    </row>
    <row r="159" spans="1:26" x14ac:dyDescent="0.25">
      <c r="E159" s="7" t="str">
        <f t="shared" ref="E159:R159" si="81" xml:space="preserve"> E$157</f>
        <v>Total True up Nominal revenue to company</v>
      </c>
      <c r="F159" s="184">
        <f t="shared" si="81"/>
        <v>0</v>
      </c>
      <c r="G159" s="184" t="str">
        <f t="shared" si="81"/>
        <v>£m</v>
      </c>
      <c r="H159" s="184">
        <f t="shared" si="81"/>
        <v>0</v>
      </c>
      <c r="I159" s="184">
        <f t="shared" si="81"/>
        <v>0</v>
      </c>
      <c r="J159" s="184">
        <f t="shared" si="81"/>
        <v>0</v>
      </c>
      <c r="K159" s="184">
        <f t="shared" si="81"/>
        <v>0</v>
      </c>
      <c r="L159" s="184">
        <f t="shared" si="81"/>
        <v>0</v>
      </c>
      <c r="M159" s="184">
        <f t="shared" si="81"/>
        <v>0</v>
      </c>
      <c r="N159" s="184">
        <f t="shared" si="81"/>
        <v>0</v>
      </c>
      <c r="O159" s="184">
        <f t="shared" si="81"/>
        <v>0</v>
      </c>
      <c r="P159" s="184">
        <f t="shared" si="81"/>
        <v>0</v>
      </c>
      <c r="Q159" s="184">
        <f t="shared" si="81"/>
        <v>0</v>
      </c>
      <c r="R159" s="184">
        <f t="shared" si="81"/>
        <v>0</v>
      </c>
    </row>
    <row r="160" spans="1:26" x14ac:dyDescent="0.25">
      <c r="E160" s="7" t="str">
        <f t="shared" ref="E160:R160" si="82" xml:space="preserve"> E$108</f>
        <v>Total nominal revenue company should have received</v>
      </c>
      <c r="F160" s="184">
        <f t="shared" si="82"/>
        <v>0</v>
      </c>
      <c r="G160" s="184" t="str">
        <f t="shared" si="82"/>
        <v>£m</v>
      </c>
      <c r="H160" s="184">
        <f t="shared" si="82"/>
        <v>0</v>
      </c>
      <c r="I160" s="184">
        <f t="shared" si="82"/>
        <v>0</v>
      </c>
      <c r="J160" s="184">
        <f t="shared" si="82"/>
        <v>0</v>
      </c>
      <c r="K160" s="184">
        <f t="shared" si="82"/>
        <v>0</v>
      </c>
      <c r="L160" s="184">
        <f t="shared" si="82"/>
        <v>0</v>
      </c>
      <c r="M160" s="184">
        <f t="shared" si="82"/>
        <v>0</v>
      </c>
      <c r="N160" s="184">
        <f t="shared" si="82"/>
        <v>0</v>
      </c>
      <c r="O160" s="184">
        <f t="shared" si="82"/>
        <v>0</v>
      </c>
      <c r="P160" s="184">
        <f t="shared" si="82"/>
        <v>0</v>
      </c>
      <c r="Q160" s="184">
        <f t="shared" si="82"/>
        <v>0</v>
      </c>
      <c r="R160" s="184">
        <f t="shared" si="82"/>
        <v>0</v>
      </c>
    </row>
    <row r="161" spans="1:16383" s="185" customFormat="1" x14ac:dyDescent="0.25">
      <c r="A161" s="252"/>
      <c r="B161" s="181"/>
      <c r="C161" s="182"/>
      <c r="D161" s="253"/>
      <c r="E161" s="7" t="s">
        <v>268</v>
      </c>
      <c r="G161" s="185" t="str">
        <f t="shared" ref="G161" si="83" xml:space="preserve"> G$153</f>
        <v>£m</v>
      </c>
      <c r="H161" s="185">
        <f xml:space="preserve"> SUM(J161:R161)</f>
        <v>0</v>
      </c>
      <c r="J161" s="185">
        <f t="shared" ref="J161:K161" si="84">J160-J159</f>
        <v>0</v>
      </c>
      <c r="K161" s="185">
        <f t="shared" si="84"/>
        <v>0</v>
      </c>
      <c r="L161" s="185">
        <f>L160-L159</f>
        <v>0</v>
      </c>
      <c r="M161" s="185">
        <f>M160-M159</f>
        <v>0</v>
      </c>
      <c r="N161" s="185">
        <f t="shared" ref="N161:R161" si="85">N160-N159</f>
        <v>0</v>
      </c>
      <c r="O161" s="185">
        <f t="shared" si="85"/>
        <v>0</v>
      </c>
      <c r="P161" s="185">
        <f t="shared" si="85"/>
        <v>0</v>
      </c>
      <c r="Q161" s="185">
        <f t="shared" si="85"/>
        <v>0</v>
      </c>
      <c r="R161" s="185">
        <f t="shared" si="85"/>
        <v>0</v>
      </c>
    </row>
    <row r="163" spans="1:16383" s="91" customFormat="1" x14ac:dyDescent="0.25">
      <c r="A163" s="170"/>
      <c r="B163" s="165"/>
      <c r="C163" s="166"/>
      <c r="D163" s="171"/>
      <c r="E163" s="7" t="str">
        <f t="shared" ref="E163:R163" si="86" xml:space="preserve"> E$161</f>
        <v>Value of True up nominal</v>
      </c>
      <c r="F163" s="248">
        <f t="shared" si="86"/>
        <v>0</v>
      </c>
      <c r="G163" s="248" t="str">
        <f t="shared" si="86"/>
        <v>£m</v>
      </c>
      <c r="H163" s="248">
        <f t="shared" si="86"/>
        <v>0</v>
      </c>
      <c r="I163" s="248">
        <f t="shared" si="86"/>
        <v>0</v>
      </c>
      <c r="J163" s="248">
        <f t="shared" si="86"/>
        <v>0</v>
      </c>
      <c r="K163" s="248">
        <f t="shared" si="86"/>
        <v>0</v>
      </c>
      <c r="L163" s="248">
        <f t="shared" si="86"/>
        <v>0</v>
      </c>
      <c r="M163" s="248">
        <f t="shared" si="86"/>
        <v>0</v>
      </c>
      <c r="N163" s="248">
        <f t="shared" si="86"/>
        <v>0</v>
      </c>
      <c r="O163" s="248">
        <f t="shared" si="86"/>
        <v>0</v>
      </c>
      <c r="P163" s="248">
        <f t="shared" si="86"/>
        <v>0</v>
      </c>
      <c r="Q163" s="248">
        <f t="shared" si="86"/>
        <v>0</v>
      </c>
      <c r="R163" s="248">
        <f t="shared" si="86"/>
        <v>0</v>
      </c>
      <c r="S163" s="92"/>
      <c r="T163" s="92"/>
      <c r="U163" s="92"/>
      <c r="V163" s="92"/>
      <c r="W163" s="92"/>
      <c r="X163" s="92"/>
      <c r="Y163" s="92"/>
      <c r="Z163" s="92"/>
    </row>
    <row r="164" spans="1:16383" s="91" customFormat="1" x14ac:dyDescent="0.25">
      <c r="A164" s="170"/>
      <c r="B164" s="165"/>
      <c r="C164" s="166"/>
      <c r="D164" s="171"/>
      <c r="E164" s="7" t="str">
        <f t="shared" ref="E164:R164" si="87" xml:space="preserve"> E$116</f>
        <v>Difference in nominal revenue</v>
      </c>
      <c r="F164" s="248">
        <f t="shared" si="87"/>
        <v>0</v>
      </c>
      <c r="G164" s="248" t="str">
        <f t="shared" si="87"/>
        <v>£m</v>
      </c>
      <c r="H164" s="248">
        <f t="shared" si="87"/>
        <v>0</v>
      </c>
      <c r="I164" s="248">
        <f t="shared" si="87"/>
        <v>0</v>
      </c>
      <c r="J164" s="248">
        <f t="shared" si="87"/>
        <v>0</v>
      </c>
      <c r="K164" s="248">
        <f t="shared" si="87"/>
        <v>0</v>
      </c>
      <c r="L164" s="248">
        <f t="shared" si="87"/>
        <v>0</v>
      </c>
      <c r="M164" s="248">
        <f t="shared" si="87"/>
        <v>0</v>
      </c>
      <c r="N164" s="248">
        <f t="shared" si="87"/>
        <v>0</v>
      </c>
      <c r="O164" s="248">
        <f t="shared" si="87"/>
        <v>0</v>
      </c>
      <c r="P164" s="248">
        <f t="shared" si="87"/>
        <v>0</v>
      </c>
      <c r="Q164" s="248">
        <f t="shared" si="87"/>
        <v>0</v>
      </c>
      <c r="R164" s="248">
        <f t="shared" si="87"/>
        <v>0</v>
      </c>
      <c r="S164" s="92"/>
      <c r="T164" s="92"/>
      <c r="U164" s="92"/>
      <c r="V164" s="92"/>
      <c r="W164" s="92"/>
      <c r="X164" s="92"/>
      <c r="Y164" s="92"/>
      <c r="Z164" s="92"/>
    </row>
    <row r="165" spans="1:16383" s="211" customFormat="1" x14ac:dyDescent="0.25">
      <c r="A165" s="224"/>
      <c r="B165" s="208"/>
      <c r="C165" s="209"/>
      <c r="D165" s="210"/>
      <c r="E165" s="7" t="s">
        <v>165</v>
      </c>
      <c r="F165" s="225">
        <f>SUM(J165:R165)</f>
        <v>0</v>
      </c>
      <c r="G165" s="211" t="s">
        <v>128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5">
      <c r="A167" s="50" t="s">
        <v>278</v>
      </c>
      <c r="B167" s="50"/>
    </row>
    <row r="169" spans="1:16383" x14ac:dyDescent="0.25">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0</v>
      </c>
      <c r="M169" s="185">
        <f t="shared" si="90"/>
        <v>0</v>
      </c>
      <c r="N169" s="184">
        <f t="shared" si="90"/>
        <v>0</v>
      </c>
      <c r="O169" s="184">
        <f t="shared" si="90"/>
        <v>0</v>
      </c>
      <c r="P169" s="184">
        <f t="shared" si="90"/>
        <v>0</v>
      </c>
      <c r="Q169" s="184">
        <f t="shared" si="90"/>
        <v>0</v>
      </c>
      <c r="R169" s="184">
        <f t="shared" si="90"/>
        <v>0</v>
      </c>
    </row>
    <row r="170" spans="1:16383" x14ac:dyDescent="0.25">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0</v>
      </c>
      <c r="M170" s="185">
        <f t="shared" si="91"/>
        <v>0</v>
      </c>
      <c r="N170" s="184">
        <f t="shared" si="91"/>
        <v>0</v>
      </c>
      <c r="O170" s="184">
        <f t="shared" si="91"/>
        <v>0</v>
      </c>
      <c r="P170" s="184">
        <f t="shared" si="91"/>
        <v>0</v>
      </c>
      <c r="Q170" s="184">
        <f t="shared" si="91"/>
        <v>0</v>
      </c>
      <c r="R170" s="184">
        <f t="shared" si="91"/>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tr">
        <f>E$42 &amp; " - real"</f>
        <v>Forecast RCV average balance - real</v>
      </c>
      <c r="F172" s="184"/>
      <c r="G172" s="184" t="s">
        <v>88</v>
      </c>
      <c r="H172" s="244"/>
      <c r="I172" s="184"/>
      <c r="J172" s="184">
        <f t="shared" ref="J172:R173" si="92" xml:space="preserve"> IF(J$171 = 0, 0, J169 / J$171)</f>
        <v>0</v>
      </c>
      <c r="K172" s="184">
        <f t="shared" si="92"/>
        <v>0</v>
      </c>
      <c r="L172" s="184">
        <f t="shared" si="92"/>
        <v>0</v>
      </c>
      <c r="M172" s="184">
        <f t="shared" si="92"/>
        <v>0</v>
      </c>
      <c r="N172" s="184">
        <f t="shared" si="92"/>
        <v>0</v>
      </c>
      <c r="O172" s="184">
        <f t="shared" si="92"/>
        <v>0</v>
      </c>
      <c r="P172" s="184">
        <f t="shared" si="92"/>
        <v>0</v>
      </c>
      <c r="Q172" s="184">
        <f t="shared" si="92"/>
        <v>0</v>
      </c>
      <c r="R172" s="184">
        <f t="shared" si="92"/>
        <v>0</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88</v>
      </c>
      <c r="H173" s="244"/>
      <c r="I173" s="184"/>
      <c r="J173" s="184">
        <f t="shared" si="92"/>
        <v>0</v>
      </c>
      <c r="K173" s="184">
        <f t="shared" si="92"/>
        <v>0</v>
      </c>
      <c r="L173" s="184">
        <f t="shared" si="92"/>
        <v>0</v>
      </c>
      <c r="M173" s="184">
        <f t="shared" si="92"/>
        <v>0</v>
      </c>
      <c r="N173" s="184">
        <f t="shared" si="92"/>
        <v>0</v>
      </c>
      <c r="O173" s="184">
        <f t="shared" si="92"/>
        <v>0</v>
      </c>
      <c r="P173" s="184">
        <f t="shared" si="92"/>
        <v>0</v>
      </c>
      <c r="Q173" s="184">
        <f t="shared" si="92"/>
        <v>0</v>
      </c>
      <c r="R173" s="184">
        <f t="shared" si="92"/>
        <v>0</v>
      </c>
      <c r="S173" s="92"/>
      <c r="T173" s="92"/>
      <c r="U173" s="92"/>
      <c r="V173" s="92"/>
      <c r="W173" s="92"/>
      <c r="X173" s="92"/>
      <c r="Y173" s="92"/>
      <c r="Z173" s="92"/>
    </row>
    <row r="174" spans="1:16383" s="91" customFormat="1" x14ac:dyDescent="0.25">
      <c r="A174" s="170"/>
      <c r="B174" s="165"/>
      <c r="C174" s="166"/>
      <c r="D174" s="171"/>
      <c r="E174" s="7" t="s">
        <v>277</v>
      </c>
      <c r="F174" s="184"/>
      <c r="G174" s="184" t="s">
        <v>88</v>
      </c>
      <c r="H174" s="244"/>
      <c r="I174" s="184"/>
      <c r="J174" s="185">
        <f>J173-J172</f>
        <v>0</v>
      </c>
      <c r="K174" s="185">
        <f t="shared" ref="K174:R174" si="93">K173-K172</f>
        <v>0</v>
      </c>
      <c r="L174" s="185">
        <f t="shared" si="93"/>
        <v>0</v>
      </c>
      <c r="M174" s="185">
        <f t="shared" si="93"/>
        <v>0</v>
      </c>
      <c r="N174" s="185">
        <f t="shared" si="93"/>
        <v>0</v>
      </c>
      <c r="O174" s="185">
        <f t="shared" si="93"/>
        <v>0</v>
      </c>
      <c r="P174" s="185">
        <f t="shared" si="93"/>
        <v>0</v>
      </c>
      <c r="Q174" s="185">
        <f t="shared" si="93"/>
        <v>0</v>
      </c>
      <c r="R174" s="185">
        <f t="shared" si="93"/>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0</v>
      </c>
      <c r="N176" s="185">
        <f t="shared" si="94"/>
        <v>0</v>
      </c>
      <c r="O176" s="185">
        <f t="shared" si="94"/>
        <v>0</v>
      </c>
      <c r="P176" s="185">
        <f t="shared" si="94"/>
        <v>0</v>
      </c>
      <c r="Q176" s="185">
        <f t="shared" si="94"/>
        <v>0</v>
      </c>
      <c r="R176" s="185">
        <f t="shared" si="94"/>
        <v>0</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361</v>
      </c>
      <c r="F178" s="271"/>
      <c r="G178" s="271" t="s">
        <v>88</v>
      </c>
      <c r="H178" s="270"/>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0</v>
      </c>
      <c r="R178" s="271">
        <f t="shared" si="95"/>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279</v>
      </c>
      <c r="B180" s="50"/>
    </row>
    <row r="182" spans="1:26" s="91" customFormat="1" x14ac:dyDescent="0.25">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0</v>
      </c>
      <c r="N182" s="184">
        <f t="shared" si="96"/>
        <v>0</v>
      </c>
      <c r="O182" s="184">
        <f t="shared" si="96"/>
        <v>0</v>
      </c>
      <c r="P182" s="184">
        <f t="shared" si="96"/>
        <v>0</v>
      </c>
      <c r="Q182" s="184">
        <f t="shared" si="96"/>
        <v>0</v>
      </c>
      <c r="R182" s="184">
        <f t="shared" si="96"/>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0</v>
      </c>
      <c r="N183" s="184">
        <f t="shared" si="97"/>
        <v>0</v>
      </c>
      <c r="O183" s="184">
        <f t="shared" si="97"/>
        <v>0</v>
      </c>
      <c r="P183" s="184">
        <f t="shared" si="97"/>
        <v>0</v>
      </c>
      <c r="Q183" s="184">
        <f t="shared" si="97"/>
        <v>0</v>
      </c>
      <c r="R183" s="184">
        <f t="shared" si="97"/>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98">F$157</f>
        <v>0</v>
      </c>
      <c r="G184" s="184" t="str">
        <f t="shared" si="98"/>
        <v>£m</v>
      </c>
      <c r="H184" s="184">
        <f t="shared" si="98"/>
        <v>0</v>
      </c>
      <c r="I184" s="184">
        <f t="shared" si="98"/>
        <v>0</v>
      </c>
      <c r="J184" s="184">
        <f t="shared" si="98"/>
        <v>0</v>
      </c>
      <c r="K184" s="184">
        <f t="shared" si="98"/>
        <v>0</v>
      </c>
      <c r="L184" s="184">
        <f t="shared" si="98"/>
        <v>0</v>
      </c>
      <c r="M184" s="184">
        <f t="shared" si="98"/>
        <v>0</v>
      </c>
      <c r="N184" s="184">
        <f t="shared" si="98"/>
        <v>0</v>
      </c>
      <c r="O184" s="184">
        <f t="shared" si="98"/>
        <v>0</v>
      </c>
      <c r="P184" s="184">
        <f t="shared" si="98"/>
        <v>0</v>
      </c>
      <c r="Q184" s="184">
        <f t="shared" si="98"/>
        <v>0</v>
      </c>
      <c r="R184" s="184">
        <f t="shared" si="98"/>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0</v>
      </c>
      <c r="N185" s="184">
        <f t="shared" si="99"/>
        <v>0</v>
      </c>
      <c r="O185" s="184">
        <f t="shared" si="99"/>
        <v>0</v>
      </c>
      <c r="P185" s="184">
        <f t="shared" si="99"/>
        <v>0</v>
      </c>
      <c r="Q185" s="184">
        <f t="shared" si="99"/>
        <v>0</v>
      </c>
      <c r="R185" s="184">
        <f t="shared" si="99"/>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0</v>
      </c>
      <c r="N186" s="184">
        <f t="shared" si="100"/>
        <v>0</v>
      </c>
      <c r="O186" s="184">
        <f t="shared" si="100"/>
        <v>0</v>
      </c>
      <c r="P186" s="184">
        <f t="shared" si="100"/>
        <v>0</v>
      </c>
      <c r="Q186" s="184">
        <f t="shared" si="100"/>
        <v>0</v>
      </c>
      <c r="R186" s="184">
        <f t="shared" si="100"/>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01">F$108</f>
        <v>0</v>
      </c>
      <c r="G187" s="184" t="str">
        <f t="shared" si="101"/>
        <v>£m</v>
      </c>
      <c r="H187" s="184">
        <f t="shared" si="101"/>
        <v>0</v>
      </c>
      <c r="I187" s="184">
        <f t="shared" si="101"/>
        <v>0</v>
      </c>
      <c r="J187" s="184">
        <f t="shared" si="101"/>
        <v>0</v>
      </c>
      <c r="K187" s="184">
        <f t="shared" si="101"/>
        <v>0</v>
      </c>
      <c r="L187" s="184">
        <f t="shared" si="101"/>
        <v>0</v>
      </c>
      <c r="M187" s="184">
        <f t="shared" si="101"/>
        <v>0</v>
      </c>
      <c r="N187" s="184">
        <f t="shared" si="101"/>
        <v>0</v>
      </c>
      <c r="O187" s="184">
        <f t="shared" si="101"/>
        <v>0</v>
      </c>
      <c r="P187" s="184">
        <f t="shared" si="101"/>
        <v>0</v>
      </c>
      <c r="Q187" s="184">
        <f t="shared" si="101"/>
        <v>0</v>
      </c>
      <c r="R187" s="184">
        <f t="shared" si="101"/>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0</v>
      </c>
      <c r="I189" s="184"/>
      <c r="J189" s="184">
        <f t="shared" ref="J189:R194" si="105" xml:space="preserve"> IF(J$188 = 0, 0, J182 / J$188)</f>
        <v>0</v>
      </c>
      <c r="K189" s="184">
        <f t="shared" si="105"/>
        <v>0</v>
      </c>
      <c r="L189" s="184">
        <f t="shared" si="105"/>
        <v>0</v>
      </c>
      <c r="M189" s="185">
        <f t="shared" si="105"/>
        <v>0</v>
      </c>
      <c r="N189" s="184">
        <f t="shared" si="105"/>
        <v>0</v>
      </c>
      <c r="O189" s="184">
        <f t="shared" si="105"/>
        <v>0</v>
      </c>
      <c r="P189" s="184">
        <f t="shared" si="105"/>
        <v>0</v>
      </c>
      <c r="Q189" s="184">
        <f t="shared" si="105"/>
        <v>0</v>
      </c>
      <c r="R189" s="184">
        <f t="shared" si="105"/>
        <v>0</v>
      </c>
      <c r="S189" s="92"/>
      <c r="T189" s="92"/>
      <c r="U189" s="92"/>
      <c r="V189" s="92"/>
      <c r="W189" s="92"/>
      <c r="X189" s="92"/>
      <c r="Y189" s="92"/>
      <c r="Z189" s="92"/>
    </row>
    <row r="190" spans="1:26" s="91" customFormat="1" x14ac:dyDescent="0.25">
      <c r="A190" s="170"/>
      <c r="B190" s="165"/>
      <c r="C190" s="166"/>
      <c r="D190" s="171"/>
      <c r="E190" s="7" t="str">
        <f t="shared" si="102"/>
        <v>True up Nominal return- real</v>
      </c>
      <c r="F190" s="184"/>
      <c r="G190" s="184" t="str">
        <f t="shared" si="103"/>
        <v>£m</v>
      </c>
      <c r="H190" s="244">
        <f t="shared" si="104"/>
        <v>0</v>
      </c>
      <c r="I190" s="184"/>
      <c r="J190" s="184">
        <f t="shared" si="105"/>
        <v>0</v>
      </c>
      <c r="K190" s="184">
        <f t="shared" si="105"/>
        <v>0</v>
      </c>
      <c r="L190" s="184">
        <f t="shared" si="105"/>
        <v>0</v>
      </c>
      <c r="M190" s="185">
        <f t="shared" si="105"/>
        <v>0</v>
      </c>
      <c r="N190" s="184">
        <f xml:space="preserve"> IF(N$188 = 0, 0, N183 / N$188)</f>
        <v>0</v>
      </c>
      <c r="O190" s="184">
        <f t="shared" si="105"/>
        <v>0</v>
      </c>
      <c r="P190" s="184">
        <f t="shared" si="105"/>
        <v>0</v>
      </c>
      <c r="Q190" s="184">
        <f t="shared" si="105"/>
        <v>0</v>
      </c>
      <c r="R190" s="184">
        <f t="shared" si="105"/>
        <v>0</v>
      </c>
      <c r="S190" s="92"/>
      <c r="T190" s="92"/>
      <c r="U190" s="92"/>
      <c r="V190" s="92"/>
      <c r="W190" s="92"/>
      <c r="X190" s="92"/>
      <c r="Y190" s="92"/>
      <c r="Z190" s="92"/>
    </row>
    <row r="191" spans="1:26" s="91" customFormat="1" x14ac:dyDescent="0.25">
      <c r="A191" s="170"/>
      <c r="B191" s="165"/>
      <c r="C191" s="166"/>
      <c r="D191" s="171"/>
      <c r="E191" s="7" t="str">
        <f t="shared" si="102"/>
        <v>Total True up Nominal revenue to company- real</v>
      </c>
      <c r="F191" s="184"/>
      <c r="G191" s="184" t="str">
        <f t="shared" si="103"/>
        <v>£m</v>
      </c>
      <c r="H191" s="244">
        <f t="shared" si="104"/>
        <v>0</v>
      </c>
      <c r="I191" s="184"/>
      <c r="J191" s="184">
        <f t="shared" si="105"/>
        <v>0</v>
      </c>
      <c r="K191" s="184">
        <f t="shared" si="105"/>
        <v>0</v>
      </c>
      <c r="L191" s="184">
        <f t="shared" si="105"/>
        <v>0</v>
      </c>
      <c r="M191" s="185">
        <f t="shared" si="105"/>
        <v>0</v>
      </c>
      <c r="N191" s="184">
        <f t="shared" si="105"/>
        <v>0</v>
      </c>
      <c r="O191" s="184">
        <f t="shared" si="105"/>
        <v>0</v>
      </c>
      <c r="P191" s="184">
        <f t="shared" si="105"/>
        <v>0</v>
      </c>
      <c r="Q191" s="184">
        <f t="shared" si="105"/>
        <v>0</v>
      </c>
      <c r="R191" s="184">
        <f t="shared" si="105"/>
        <v>0</v>
      </c>
      <c r="S191" s="92"/>
      <c r="T191" s="92"/>
      <c r="U191" s="92"/>
      <c r="V191" s="92"/>
      <c r="W191" s="92"/>
      <c r="X191" s="92"/>
      <c r="Y191" s="92"/>
      <c r="Z191" s="92"/>
    </row>
    <row r="192" spans="1:26" s="91" customFormat="1" x14ac:dyDescent="0.25">
      <c r="A192" s="170"/>
      <c r="B192" s="165"/>
      <c r="C192" s="166"/>
      <c r="D192" s="171"/>
      <c r="E192" s="7" t="str">
        <f t="shared" si="102"/>
        <v>RCV run-off company should have received- real</v>
      </c>
      <c r="F192" s="184"/>
      <c r="G192" s="184" t="str">
        <f t="shared" si="103"/>
        <v>£m</v>
      </c>
      <c r="H192" s="244">
        <f t="shared" si="104"/>
        <v>0</v>
      </c>
      <c r="I192" s="184"/>
      <c r="J192" s="184">
        <f t="shared" si="105"/>
        <v>0</v>
      </c>
      <c r="K192" s="184">
        <f t="shared" si="105"/>
        <v>0</v>
      </c>
      <c r="L192" s="184">
        <f t="shared" si="105"/>
        <v>0</v>
      </c>
      <c r="M192" s="185">
        <f t="shared" si="105"/>
        <v>0</v>
      </c>
      <c r="N192" s="184">
        <f t="shared" si="105"/>
        <v>0</v>
      </c>
      <c r="O192" s="184">
        <f t="shared" si="105"/>
        <v>0</v>
      </c>
      <c r="P192" s="184">
        <f t="shared" si="105"/>
        <v>0</v>
      </c>
      <c r="Q192" s="184">
        <f t="shared" si="105"/>
        <v>0</v>
      </c>
      <c r="R192" s="184">
        <f t="shared" si="105"/>
        <v>0</v>
      </c>
      <c r="S192" s="92"/>
      <c r="T192" s="92"/>
      <c r="U192" s="92"/>
      <c r="V192" s="92"/>
      <c r="W192" s="92"/>
      <c r="X192" s="92"/>
      <c r="Y192" s="92"/>
      <c r="Z192" s="92"/>
    </row>
    <row r="193" spans="1:26" s="91" customFormat="1" x14ac:dyDescent="0.25">
      <c r="A193" s="170"/>
      <c r="B193" s="165"/>
      <c r="C193" s="166"/>
      <c r="D193" s="171"/>
      <c r="E193" s="7" t="str">
        <f t="shared" si="102"/>
        <v>Nominal return company should have received- real</v>
      </c>
      <c r="F193" s="184"/>
      <c r="G193" s="184" t="str">
        <f t="shared" si="103"/>
        <v>£m</v>
      </c>
      <c r="H193" s="244">
        <f t="shared" si="104"/>
        <v>0</v>
      </c>
      <c r="I193" s="184"/>
      <c r="J193" s="184">
        <f t="shared" si="105"/>
        <v>0</v>
      </c>
      <c r="K193" s="184">
        <f t="shared" si="105"/>
        <v>0</v>
      </c>
      <c r="L193" s="184">
        <f t="shared" si="105"/>
        <v>0</v>
      </c>
      <c r="M193" s="185">
        <f t="shared" si="105"/>
        <v>0</v>
      </c>
      <c r="N193" s="184">
        <f t="shared" si="105"/>
        <v>0</v>
      </c>
      <c r="O193" s="184">
        <f t="shared" si="105"/>
        <v>0</v>
      </c>
      <c r="P193" s="184">
        <f t="shared" si="105"/>
        <v>0</v>
      </c>
      <c r="Q193" s="184">
        <f t="shared" si="105"/>
        <v>0</v>
      </c>
      <c r="R193" s="184">
        <f t="shared" si="105"/>
        <v>0</v>
      </c>
      <c r="S193" s="92"/>
      <c r="T193" s="92"/>
      <c r="U193" s="92"/>
      <c r="V193" s="92"/>
      <c r="W193" s="92"/>
      <c r="X193" s="92"/>
      <c r="Y193" s="92"/>
      <c r="Z193" s="92"/>
    </row>
    <row r="194" spans="1:26" s="91" customFormat="1" x14ac:dyDescent="0.25">
      <c r="A194" s="170"/>
      <c r="B194" s="165"/>
      <c r="C194" s="166"/>
      <c r="D194" s="171"/>
      <c r="E194" s="7" t="str">
        <f t="shared" si="102"/>
        <v>Total nominal revenue company should have received- real</v>
      </c>
      <c r="F194" s="184"/>
      <c r="G194" s="184" t="str">
        <f t="shared" si="103"/>
        <v>£m</v>
      </c>
      <c r="H194" s="244">
        <f t="shared" si="104"/>
        <v>0</v>
      </c>
      <c r="I194" s="184"/>
      <c r="J194" s="184">
        <f t="shared" si="105"/>
        <v>0</v>
      </c>
      <c r="K194" s="184">
        <f t="shared" si="105"/>
        <v>0</v>
      </c>
      <c r="L194" s="184">
        <f t="shared" si="105"/>
        <v>0</v>
      </c>
      <c r="M194" s="185">
        <f t="shared" si="105"/>
        <v>0</v>
      </c>
      <c r="N194" s="184">
        <f t="shared" si="105"/>
        <v>0</v>
      </c>
      <c r="O194" s="184">
        <f t="shared" si="105"/>
        <v>0</v>
      </c>
      <c r="P194" s="184">
        <f t="shared" si="105"/>
        <v>0</v>
      </c>
      <c r="Q194" s="184">
        <f t="shared" si="105"/>
        <v>0</v>
      </c>
      <c r="R194" s="184">
        <f t="shared" si="105"/>
        <v>0</v>
      </c>
      <c r="S194" s="92"/>
      <c r="T194" s="92"/>
      <c r="U194" s="92"/>
      <c r="V194" s="92"/>
      <c r="W194" s="92"/>
      <c r="X194" s="92"/>
      <c r="Y194" s="92"/>
      <c r="Z194" s="92"/>
    </row>
    <row r="196" spans="1:26" x14ac:dyDescent="0.25">
      <c r="E196" s="7" t="str">
        <f>E$189</f>
        <v>True up Nominal RCV run-off- real</v>
      </c>
      <c r="F196" s="184">
        <f t="shared" ref="F196:R196" si="106">F$189</f>
        <v>0</v>
      </c>
      <c r="G196" s="7" t="str">
        <f t="shared" si="106"/>
        <v>£m</v>
      </c>
      <c r="H196" s="247">
        <f t="shared" si="106"/>
        <v>0</v>
      </c>
      <c r="I196" s="247">
        <f t="shared" si="106"/>
        <v>0</v>
      </c>
      <c r="J196" s="184">
        <f t="shared" si="106"/>
        <v>0</v>
      </c>
      <c r="K196" s="184">
        <f t="shared" si="106"/>
        <v>0</v>
      </c>
      <c r="L196" s="184">
        <f t="shared" si="106"/>
        <v>0</v>
      </c>
      <c r="M196" s="185">
        <f t="shared" si="106"/>
        <v>0</v>
      </c>
      <c r="N196" s="184">
        <f t="shared" si="106"/>
        <v>0</v>
      </c>
      <c r="O196" s="184">
        <f t="shared" si="106"/>
        <v>0</v>
      </c>
      <c r="P196" s="184">
        <f t="shared" si="106"/>
        <v>0</v>
      </c>
      <c r="Q196" s="184">
        <f t="shared" si="106"/>
        <v>0</v>
      </c>
      <c r="R196" s="184">
        <f t="shared" si="106"/>
        <v>0</v>
      </c>
    </row>
    <row r="197" spans="1:26" x14ac:dyDescent="0.25">
      <c r="E197" s="7" t="str">
        <f>E$192</f>
        <v>RCV run-off company should have received- real</v>
      </c>
      <c r="F197" s="184">
        <f t="shared" ref="F197:R197" si="107">F$192</f>
        <v>0</v>
      </c>
      <c r="G197" s="7" t="str">
        <f t="shared" si="107"/>
        <v>£m</v>
      </c>
      <c r="H197" s="247">
        <f t="shared" si="107"/>
        <v>0</v>
      </c>
      <c r="I197" s="247">
        <f t="shared" si="107"/>
        <v>0</v>
      </c>
      <c r="J197" s="184">
        <f t="shared" si="107"/>
        <v>0</v>
      </c>
      <c r="K197" s="184">
        <f t="shared" si="107"/>
        <v>0</v>
      </c>
      <c r="L197" s="184">
        <f t="shared" si="107"/>
        <v>0</v>
      </c>
      <c r="M197" s="185">
        <f t="shared" si="107"/>
        <v>0</v>
      </c>
      <c r="N197" s="184">
        <f t="shared" si="107"/>
        <v>0</v>
      </c>
      <c r="O197" s="184">
        <f t="shared" si="107"/>
        <v>0</v>
      </c>
      <c r="P197" s="184">
        <f t="shared" si="107"/>
        <v>0</v>
      </c>
      <c r="Q197" s="184">
        <f t="shared" si="107"/>
        <v>0</v>
      </c>
      <c r="R197" s="184">
        <f t="shared" si="107"/>
        <v>0</v>
      </c>
    </row>
    <row r="198" spans="1:26" x14ac:dyDescent="0.25">
      <c r="C198" s="278"/>
      <c r="E198" s="7" t="s">
        <v>269</v>
      </c>
      <c r="G198" s="7" t="s">
        <v>88</v>
      </c>
      <c r="H198" s="185">
        <f xml:space="preserve"> SUM(J198:R198)</f>
        <v>0</v>
      </c>
      <c r="I198" s="185"/>
      <c r="J198" s="184">
        <f t="shared" ref="J198:K198" si="108">J197-J196</f>
        <v>0</v>
      </c>
      <c r="K198" s="184">
        <f t="shared" si="108"/>
        <v>0</v>
      </c>
      <c r="L198" s="184">
        <f>L197-L196</f>
        <v>0</v>
      </c>
      <c r="M198" s="185">
        <f>M197-M196</f>
        <v>0</v>
      </c>
      <c r="N198" s="184">
        <f t="shared" ref="N198:R198" si="109">N197-N196</f>
        <v>0</v>
      </c>
      <c r="O198" s="184">
        <f t="shared" si="109"/>
        <v>0</v>
      </c>
      <c r="P198" s="184">
        <f t="shared" si="109"/>
        <v>0</v>
      </c>
      <c r="Q198" s="184">
        <f t="shared" si="109"/>
        <v>0</v>
      </c>
      <c r="R198" s="184">
        <f t="shared" si="109"/>
        <v>0</v>
      </c>
    </row>
    <row r="200" spans="1:26" x14ac:dyDescent="0.25">
      <c r="E200" s="7" t="str">
        <f>E$190</f>
        <v>True up Nominal return- real</v>
      </c>
      <c r="F200" s="184">
        <f t="shared" ref="F200:R200" si="110">F$190</f>
        <v>0</v>
      </c>
      <c r="G200" s="7" t="str">
        <f t="shared" si="110"/>
        <v>£m</v>
      </c>
      <c r="H200" s="247">
        <f t="shared" si="110"/>
        <v>0</v>
      </c>
      <c r="I200" s="247">
        <f t="shared" si="110"/>
        <v>0</v>
      </c>
      <c r="J200" s="184">
        <f t="shared" si="110"/>
        <v>0</v>
      </c>
      <c r="K200" s="184">
        <f t="shared" si="110"/>
        <v>0</v>
      </c>
      <c r="L200" s="184">
        <f t="shared" si="110"/>
        <v>0</v>
      </c>
      <c r="M200" s="185">
        <f t="shared" si="110"/>
        <v>0</v>
      </c>
      <c r="N200" s="184">
        <f t="shared" si="110"/>
        <v>0</v>
      </c>
      <c r="O200" s="184">
        <f t="shared" si="110"/>
        <v>0</v>
      </c>
      <c r="P200" s="184">
        <f t="shared" si="110"/>
        <v>0</v>
      </c>
      <c r="Q200" s="184">
        <f t="shared" si="110"/>
        <v>0</v>
      </c>
      <c r="R200" s="184">
        <f t="shared" si="110"/>
        <v>0</v>
      </c>
    </row>
    <row r="201" spans="1:26" x14ac:dyDescent="0.25">
      <c r="E201" s="7" t="str">
        <f>E$193</f>
        <v>Nominal return company should have received- real</v>
      </c>
      <c r="F201" s="184">
        <f t="shared" ref="F201:R201" si="111">F$193</f>
        <v>0</v>
      </c>
      <c r="G201" s="7" t="str">
        <f t="shared" si="111"/>
        <v>£m</v>
      </c>
      <c r="H201" s="247">
        <f t="shared" si="111"/>
        <v>0</v>
      </c>
      <c r="I201" s="247">
        <f t="shared" si="111"/>
        <v>0</v>
      </c>
      <c r="J201" s="184">
        <f t="shared" si="111"/>
        <v>0</v>
      </c>
      <c r="K201" s="184">
        <f t="shared" si="111"/>
        <v>0</v>
      </c>
      <c r="L201" s="184">
        <f t="shared" si="111"/>
        <v>0</v>
      </c>
      <c r="M201" s="185">
        <f t="shared" si="111"/>
        <v>0</v>
      </c>
      <c r="N201" s="184">
        <f t="shared" si="111"/>
        <v>0</v>
      </c>
      <c r="O201" s="184">
        <f t="shared" si="111"/>
        <v>0</v>
      </c>
      <c r="P201" s="184">
        <f t="shared" si="111"/>
        <v>0</v>
      </c>
      <c r="Q201" s="184">
        <f t="shared" si="111"/>
        <v>0</v>
      </c>
      <c r="R201" s="184">
        <f t="shared" si="111"/>
        <v>0</v>
      </c>
    </row>
    <row r="202" spans="1:26" x14ac:dyDescent="0.25">
      <c r="C202" s="278"/>
      <c r="E202" s="7" t="s">
        <v>276</v>
      </c>
      <c r="G202" s="7" t="s">
        <v>88</v>
      </c>
      <c r="H202" s="185">
        <f xml:space="preserve"> SUM(J202:R202)</f>
        <v>0</v>
      </c>
      <c r="I202" s="185"/>
      <c r="J202" s="184">
        <f t="shared" ref="J202:K202" si="112">J201-J200</f>
        <v>0</v>
      </c>
      <c r="K202" s="184">
        <f t="shared" si="112"/>
        <v>0</v>
      </c>
      <c r="L202" s="184">
        <f>L201-L200</f>
        <v>0</v>
      </c>
      <c r="M202" s="185">
        <f>M201-M200</f>
        <v>0</v>
      </c>
      <c r="N202" s="184">
        <f t="shared" ref="N202:R202" si="113">N201-N200</f>
        <v>0</v>
      </c>
      <c r="O202" s="184">
        <f>O201-O200</f>
        <v>0</v>
      </c>
      <c r="P202" s="184">
        <f t="shared" si="113"/>
        <v>0</v>
      </c>
      <c r="Q202" s="184">
        <f t="shared" si="113"/>
        <v>0</v>
      </c>
      <c r="R202" s="184">
        <f t="shared" si="113"/>
        <v>0</v>
      </c>
    </row>
    <row r="204" spans="1:26" x14ac:dyDescent="0.25">
      <c r="E204" s="7" t="str">
        <f>E$191</f>
        <v>Total True up Nominal revenue to company- real</v>
      </c>
      <c r="F204" s="184">
        <f t="shared" ref="F204:R204" si="114">F$191</f>
        <v>0</v>
      </c>
      <c r="G204" s="7" t="str">
        <f t="shared" si="114"/>
        <v>£m</v>
      </c>
      <c r="H204" s="247">
        <f t="shared" si="114"/>
        <v>0</v>
      </c>
      <c r="I204" s="247"/>
      <c r="J204" s="184">
        <f t="shared" si="114"/>
        <v>0</v>
      </c>
      <c r="K204" s="184">
        <f t="shared" si="114"/>
        <v>0</v>
      </c>
      <c r="L204" s="184">
        <f t="shared" si="114"/>
        <v>0</v>
      </c>
      <c r="M204" s="185">
        <f t="shared" si="114"/>
        <v>0</v>
      </c>
      <c r="N204" s="184">
        <f t="shared" si="114"/>
        <v>0</v>
      </c>
      <c r="O204" s="184">
        <f t="shared" si="114"/>
        <v>0</v>
      </c>
      <c r="P204" s="184">
        <f t="shared" si="114"/>
        <v>0</v>
      </c>
      <c r="Q204" s="184">
        <f t="shared" si="114"/>
        <v>0</v>
      </c>
      <c r="R204" s="184">
        <f t="shared" si="114"/>
        <v>0</v>
      </c>
    </row>
    <row r="205" spans="1:26" x14ac:dyDescent="0.25">
      <c r="E205" s="7" t="str">
        <f>E$194</f>
        <v>Total nominal revenue company should have received- real</v>
      </c>
      <c r="F205" s="184">
        <f t="shared" ref="F205:R205" si="115">F$194</f>
        <v>0</v>
      </c>
      <c r="G205" s="7" t="str">
        <f t="shared" si="115"/>
        <v>£m</v>
      </c>
      <c r="H205" s="247">
        <f t="shared" si="115"/>
        <v>0</v>
      </c>
      <c r="I205" s="247"/>
      <c r="J205" s="184">
        <f t="shared" si="115"/>
        <v>0</v>
      </c>
      <c r="K205" s="184">
        <f t="shared" si="115"/>
        <v>0</v>
      </c>
      <c r="L205" s="184">
        <f t="shared" si="115"/>
        <v>0</v>
      </c>
      <c r="M205" s="185">
        <f t="shared" si="115"/>
        <v>0</v>
      </c>
      <c r="N205" s="184">
        <f t="shared" si="115"/>
        <v>0</v>
      </c>
      <c r="O205" s="184">
        <f t="shared" si="115"/>
        <v>0</v>
      </c>
      <c r="P205" s="184">
        <f t="shared" si="115"/>
        <v>0</v>
      </c>
      <c r="Q205" s="184">
        <f t="shared" si="115"/>
        <v>0</v>
      </c>
      <c r="R205" s="184">
        <f t="shared" si="115"/>
        <v>0</v>
      </c>
    </row>
    <row r="206" spans="1:26" x14ac:dyDescent="0.25">
      <c r="C206" s="278"/>
      <c r="E206" s="7" t="s">
        <v>322</v>
      </c>
      <c r="G206" s="7" t="s">
        <v>88</v>
      </c>
      <c r="H206" s="185">
        <f xml:space="preserve"> SUM(J206:R206)</f>
        <v>0</v>
      </c>
      <c r="I206" s="185"/>
      <c r="J206" s="184">
        <f t="shared" ref="J206:K206" si="116">J205-J204</f>
        <v>0</v>
      </c>
      <c r="K206" s="184">
        <f t="shared" si="116"/>
        <v>0</v>
      </c>
      <c r="L206" s="184">
        <f>L205-L204</f>
        <v>0</v>
      </c>
      <c r="M206" s="185">
        <f>M205-M204</f>
        <v>0</v>
      </c>
      <c r="N206" s="184">
        <f t="shared" ref="N206:R206" si="117">N205-N204</f>
        <v>0</v>
      </c>
      <c r="O206" s="184">
        <f t="shared" si="117"/>
        <v>0</v>
      </c>
      <c r="P206" s="184">
        <f t="shared" si="117"/>
        <v>0</v>
      </c>
      <c r="Q206" s="184">
        <f t="shared" si="117"/>
        <v>0</v>
      </c>
      <c r="R206" s="184">
        <f t="shared" si="117"/>
        <v>0</v>
      </c>
    </row>
    <row r="208" spans="1:26" x14ac:dyDescent="0.25">
      <c r="B208" s="61" t="s">
        <v>270</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InpR!E$110</f>
        <v>WACC real on RCV - CPI(H) bf and additions - WWN</v>
      </c>
      <c r="F210" s="205">
        <f>InpR!F$110</f>
        <v>0</v>
      </c>
      <c r="G210" s="223" t="str">
        <f>InpR!G$110</f>
        <v>%</v>
      </c>
      <c r="H210" s="205" t="str">
        <f>InpR!I$110</f>
        <v>PR19 Financial model, 'Wastewater Network' sheet row 860</v>
      </c>
      <c r="I210" s="205" t="e">
        <f>InpR!#REF!</f>
        <v>#REF!</v>
      </c>
      <c r="J210" s="205">
        <f>InpR!J$110</f>
        <v>0</v>
      </c>
      <c r="K210" s="205">
        <f>InpR!K$110</f>
        <v>0</v>
      </c>
      <c r="L210" s="205">
        <f>InpR!L$110</f>
        <v>0</v>
      </c>
      <c r="M210" s="205">
        <f>InpR!M$110</f>
        <v>0</v>
      </c>
      <c r="N210" s="205">
        <f>InpR!N$110</f>
        <v>0</v>
      </c>
      <c r="O210" s="205">
        <f>InpR!O$110</f>
        <v>0</v>
      </c>
      <c r="P210" s="205">
        <f>InpR!P$110</f>
        <v>0</v>
      </c>
      <c r="Q210" s="205">
        <f>InpR!Q$110</f>
        <v>0</v>
      </c>
      <c r="R210" s="205">
        <f>InpR!R$110</f>
        <v>0</v>
      </c>
    </row>
    <row r="211" spans="1:18" x14ac:dyDescent="0.25">
      <c r="E211" s="7" t="s">
        <v>272</v>
      </c>
      <c r="G211" s="7" t="s">
        <v>273</v>
      </c>
      <c r="J211" s="255">
        <f xml:space="preserve"> (1 + J$210) ^ J$209</f>
        <v>1</v>
      </c>
      <c r="K211" s="255">
        <f t="shared" ref="K211:R211" si="118" xml:space="preserve"> (1 + K$210) ^ K$209</f>
        <v>1</v>
      </c>
      <c r="L211" s="255">
        <f t="shared" si="118"/>
        <v>1</v>
      </c>
      <c r="M211" s="255">
        <f t="shared" si="118"/>
        <v>1</v>
      </c>
      <c r="N211" s="255">
        <f t="shared" si="118"/>
        <v>1</v>
      </c>
      <c r="O211" s="255">
        <f t="shared" si="118"/>
        <v>1</v>
      </c>
      <c r="P211" s="255">
        <f t="shared" si="118"/>
        <v>1</v>
      </c>
      <c r="Q211" s="255">
        <f t="shared" si="118"/>
        <v>1</v>
      </c>
      <c r="R211" s="255">
        <f t="shared" si="118"/>
        <v>1</v>
      </c>
    </row>
    <row r="213" spans="1:18" x14ac:dyDescent="0.25">
      <c r="B213" s="61" t="s">
        <v>274</v>
      </c>
    </row>
    <row r="214" spans="1:18" x14ac:dyDescent="0.25">
      <c r="E214" s="7" t="str">
        <f>E$198</f>
        <v>Value of True up run-off - real</v>
      </c>
      <c r="F214" s="184">
        <f t="shared" ref="F214:R214" si="119">F$198</f>
        <v>0</v>
      </c>
      <c r="G214" s="7" t="str">
        <f t="shared" si="119"/>
        <v>£m</v>
      </c>
      <c r="H214" s="247">
        <f t="shared" si="119"/>
        <v>0</v>
      </c>
      <c r="I214" s="247">
        <f t="shared" si="119"/>
        <v>0</v>
      </c>
      <c r="J214" s="184">
        <f t="shared" si="119"/>
        <v>0</v>
      </c>
      <c r="K214" s="184">
        <f t="shared" si="119"/>
        <v>0</v>
      </c>
      <c r="L214" s="184">
        <f t="shared" si="119"/>
        <v>0</v>
      </c>
      <c r="M214" s="185">
        <f t="shared" si="119"/>
        <v>0</v>
      </c>
      <c r="N214" s="184">
        <f t="shared" si="119"/>
        <v>0</v>
      </c>
      <c r="O214" s="184">
        <f t="shared" si="119"/>
        <v>0</v>
      </c>
      <c r="P214" s="184">
        <f t="shared" si="119"/>
        <v>0</v>
      </c>
      <c r="Q214" s="184">
        <f t="shared" si="119"/>
        <v>0</v>
      </c>
      <c r="R214" s="184">
        <f t="shared" si="119"/>
        <v>0</v>
      </c>
    </row>
    <row r="215" spans="1:18" x14ac:dyDescent="0.25">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v>
      </c>
      <c r="N215" s="184">
        <f t="shared" si="120"/>
        <v>1</v>
      </c>
      <c r="O215" s="184">
        <f t="shared" si="120"/>
        <v>1</v>
      </c>
      <c r="P215" s="184">
        <f t="shared" si="120"/>
        <v>1</v>
      </c>
      <c r="Q215" s="184">
        <f t="shared" si="120"/>
        <v>1</v>
      </c>
      <c r="R215" s="184">
        <f t="shared" si="120"/>
        <v>1</v>
      </c>
    </row>
    <row r="216" spans="1:18" s="34" customFormat="1" x14ac:dyDescent="0.25">
      <c r="A216" s="265"/>
      <c r="B216" s="266"/>
      <c r="C216" s="267"/>
      <c r="D216" s="268"/>
      <c r="E216" s="34" t="s">
        <v>360</v>
      </c>
      <c r="G216" s="34" t="s">
        <v>88</v>
      </c>
      <c r="H216" s="271">
        <f xml:space="preserve"> SUM(J216:R216)</f>
        <v>0</v>
      </c>
      <c r="J216" s="271">
        <f xml:space="preserve"> J214 * J215</f>
        <v>0</v>
      </c>
      <c r="K216" s="271">
        <f t="shared" ref="K216:R216" si="121" xml:space="preserve"> K214 * K215</f>
        <v>0</v>
      </c>
      <c r="L216" s="271">
        <f t="shared" si="121"/>
        <v>0</v>
      </c>
      <c r="M216" s="277">
        <f t="shared" si="121"/>
        <v>0</v>
      </c>
      <c r="N216" s="271">
        <f t="shared" si="121"/>
        <v>0</v>
      </c>
      <c r="O216" s="271">
        <f t="shared" si="121"/>
        <v>0</v>
      </c>
      <c r="P216" s="271">
        <f t="shared" si="121"/>
        <v>0</v>
      </c>
      <c r="Q216" s="271">
        <f t="shared" si="121"/>
        <v>0</v>
      </c>
      <c r="R216" s="271">
        <f t="shared" si="121"/>
        <v>0</v>
      </c>
    </row>
    <row r="218" spans="1:18" x14ac:dyDescent="0.25">
      <c r="B218" s="61" t="s">
        <v>275</v>
      </c>
    </row>
    <row r="219" spans="1:18" x14ac:dyDescent="0.25">
      <c r="E219" s="7" t="str">
        <f>E202</f>
        <v>Value of True up return - real</v>
      </c>
      <c r="F219" s="184">
        <f t="shared" ref="F219:R219" si="122">F202</f>
        <v>0</v>
      </c>
      <c r="G219" s="7" t="str">
        <f t="shared" si="122"/>
        <v>£m</v>
      </c>
      <c r="H219" s="247">
        <f t="shared" si="122"/>
        <v>0</v>
      </c>
      <c r="I219" s="247">
        <f t="shared" si="122"/>
        <v>0</v>
      </c>
      <c r="J219" s="184">
        <f t="shared" si="122"/>
        <v>0</v>
      </c>
      <c r="K219" s="184">
        <f t="shared" si="122"/>
        <v>0</v>
      </c>
      <c r="L219" s="184">
        <f t="shared" si="122"/>
        <v>0</v>
      </c>
      <c r="M219" s="185">
        <f t="shared" si="122"/>
        <v>0</v>
      </c>
      <c r="N219" s="184">
        <f t="shared" si="122"/>
        <v>0</v>
      </c>
      <c r="O219" s="184">
        <f t="shared" si="122"/>
        <v>0</v>
      </c>
      <c r="P219" s="184">
        <f t="shared" si="122"/>
        <v>0</v>
      </c>
      <c r="Q219" s="184">
        <f t="shared" si="122"/>
        <v>0</v>
      </c>
      <c r="R219" s="184">
        <f t="shared" si="122"/>
        <v>0</v>
      </c>
    </row>
    <row r="220" spans="1:18" x14ac:dyDescent="0.25">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v>
      </c>
      <c r="N220" s="184">
        <f t="shared" si="123"/>
        <v>1</v>
      </c>
      <c r="O220" s="184">
        <f t="shared" si="123"/>
        <v>1</v>
      </c>
      <c r="P220" s="184">
        <f t="shared" si="123"/>
        <v>1</v>
      </c>
      <c r="Q220" s="184">
        <f t="shared" si="123"/>
        <v>1</v>
      </c>
      <c r="R220" s="184">
        <f t="shared" si="123"/>
        <v>1</v>
      </c>
    </row>
    <row r="221" spans="1:18" s="34" customFormat="1" x14ac:dyDescent="0.25">
      <c r="A221" s="265"/>
      <c r="B221" s="266"/>
      <c r="C221" s="267"/>
      <c r="D221" s="268"/>
      <c r="E221" s="34" t="s">
        <v>359</v>
      </c>
      <c r="G221" s="34" t="s">
        <v>88</v>
      </c>
      <c r="H221" s="271">
        <f xml:space="preserve"> SUM(J221:R221)</f>
        <v>0</v>
      </c>
      <c r="J221" s="271">
        <f xml:space="preserve"> J219 * J220</f>
        <v>0</v>
      </c>
      <c r="K221" s="271">
        <f t="shared" ref="K221:M221" si="124" xml:space="preserve"> K219 * K220</f>
        <v>0</v>
      </c>
      <c r="L221" s="271">
        <f t="shared" si="124"/>
        <v>0</v>
      </c>
      <c r="M221" s="277">
        <f t="shared" si="124"/>
        <v>0</v>
      </c>
      <c r="N221" s="271">
        <f xml:space="preserve"> N219 * N220</f>
        <v>0</v>
      </c>
      <c r="O221" s="271">
        <f t="shared" ref="O221:R221" si="125" xml:space="preserve"> O219 * O220</f>
        <v>0</v>
      </c>
      <c r="P221" s="271">
        <f t="shared" si="125"/>
        <v>0</v>
      </c>
      <c r="Q221" s="271">
        <f t="shared" si="125"/>
        <v>0</v>
      </c>
      <c r="R221" s="271">
        <f t="shared" si="125"/>
        <v>0</v>
      </c>
    </row>
    <row r="223" spans="1:18" x14ac:dyDescent="0.25">
      <c r="A223" s="10" t="s">
        <v>62</v>
      </c>
      <c r="B223" s="1"/>
      <c r="C223" s="1"/>
      <c r="D223" s="1"/>
      <c r="E223" s="1"/>
      <c r="F223" s="1"/>
      <c r="G223" s="1"/>
      <c r="H223" s="1"/>
      <c r="I223" s="1"/>
      <c r="J223" s="1"/>
      <c r="K223" s="1"/>
      <c r="L223" s="1"/>
      <c r="M223" s="1"/>
      <c r="N223" s="1"/>
      <c r="O223" s="1"/>
      <c r="P223" s="1"/>
      <c r="Q223" s="1"/>
      <c r="R223" s="1"/>
    </row>
  </sheetData>
  <conditionalFormatting sqref="F2">
    <cfRule type="cellIs" dxfId="40" priority="4" stopIfTrue="1" operator="notEqual">
      <formula>0</formula>
    </cfRule>
    <cfRule type="cellIs" dxfId="39" priority="5" stopIfTrue="1" operator="equal">
      <formula>""</formula>
    </cfRule>
  </conditionalFormatting>
  <conditionalFormatting sqref="F165">
    <cfRule type="cellIs" dxfId="38" priority="2" stopIfTrue="1" operator="notEqual">
      <formula>0</formula>
    </cfRule>
    <cfRule type="cellIs" dxfId="37" priority="3" stopIfTrue="1" operator="equal">
      <formula>""</formula>
    </cfRule>
  </conditionalFormatting>
  <conditionalFormatting sqref="J3:Z3">
    <cfRule type="cellIs" dxfId="36" priority="8" operator="equal">
      <formula>"Post-Fcst"</formula>
    </cfRule>
    <cfRule type="cellIs" dxfId="35" priority="9" operator="equal">
      <formula>"Forecast"</formula>
    </cfRule>
    <cfRule type="cellIs" dxfId="34" priority="10" operator="equal">
      <formula>"Pre Fcst"</formula>
    </cfRule>
  </conditionalFormatting>
  <conditionalFormatting sqref="J165:XFD165">
    <cfRule type="cellIs" dxfId="33" priority="6" stopIfTrue="1" operator="notEqual">
      <formula>0</formula>
    </cfRule>
    <cfRule type="cellIs" dxfId="32"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374</v>
      </c>
      <c r="B8" s="286"/>
      <c r="C8" s="287"/>
      <c r="D8" s="287"/>
      <c r="E8" s="287"/>
      <c r="F8" s="287"/>
      <c r="G8" s="287"/>
      <c r="H8" s="287"/>
      <c r="I8" s="287"/>
      <c r="J8" s="287"/>
      <c r="K8" s="287"/>
      <c r="L8" s="287"/>
      <c r="M8" s="287"/>
      <c r="N8" s="287"/>
      <c r="O8" s="287"/>
      <c r="P8" s="287"/>
      <c r="Q8" s="287"/>
      <c r="R8" s="287"/>
    </row>
    <row r="10" spans="1:26" x14ac:dyDescent="0.25">
      <c r="C10" s="110" t="s">
        <v>259</v>
      </c>
    </row>
    <row r="12" spans="1:26" x14ac:dyDescent="0.25">
      <c r="B12" s="61" t="s">
        <v>132</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135</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136</v>
      </c>
      <c r="G24" s="91" t="s">
        <v>88</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InpR!E$97</f>
        <v>Run-off rate - CPI(H) + RPI wedge - active - BR</v>
      </c>
      <c r="F26" s="205">
        <f xml:space="preserve"> InpR!F$97</f>
        <v>0</v>
      </c>
      <c r="G26" s="223" t="str">
        <f xml:space="preserve"> InpR!G$97</f>
        <v>%</v>
      </c>
      <c r="H26" s="205" t="str">
        <f xml:space="preserve"> InpR!I$97</f>
        <v>PR19 Financial model, 'F_OutputsMaster' sheet row 962, PR19FM2099POST</v>
      </c>
      <c r="I26" s="205" t="e">
        <f xml:space="preserve"> InpR!#REF!</f>
        <v>#REF!</v>
      </c>
      <c r="J26" s="205">
        <f xml:space="preserve"> InpR!J$97</f>
        <v>0</v>
      </c>
      <c r="K26" s="205">
        <f xml:space="preserve"> InpR!K$97</f>
        <v>0</v>
      </c>
      <c r="L26" s="205">
        <f xml:space="preserve"> InpR!L$97</f>
        <v>0</v>
      </c>
      <c r="M26" s="205">
        <f xml:space="preserve"> InpR!M$97</f>
        <v>0</v>
      </c>
      <c r="N26" s="205">
        <f xml:space="preserve"> InpR!N$97</f>
        <v>0</v>
      </c>
      <c r="O26" s="205">
        <f xml:space="preserve"> InpR!O$97</f>
        <v>0</v>
      </c>
      <c r="P26" s="205">
        <f xml:space="preserve"> InpR!P$97</f>
        <v>0</v>
      </c>
      <c r="Q26" s="205">
        <f xml:space="preserve"> InpR!Q$97</f>
        <v>0</v>
      </c>
      <c r="R26" s="205">
        <f xml:space="preserve"> InpR!R$97</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InpR!$E$90</f>
        <v>RCV - CPI(H) + RPI wedge initial balance - nominal - BR</v>
      </c>
      <c r="F31" s="250">
        <f>InpR!$F$90</f>
        <v>0</v>
      </c>
      <c r="G31" s="249" t="str">
        <f>InpR!$G$90</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138</v>
      </c>
      <c r="G34" s="92" t="s">
        <v>88</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141</v>
      </c>
      <c r="G37" s="163" t="s">
        <v>88</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142</v>
      </c>
      <c r="G42" s="92" t="s">
        <v>88</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143</v>
      </c>
    </row>
    <row r="45" spans="1:26" s="205" customFormat="1" x14ac:dyDescent="0.25">
      <c r="A45" s="201"/>
      <c r="B45" s="202"/>
      <c r="C45" s="203"/>
      <c r="D45" s="204"/>
      <c r="E45" s="205" t="str">
        <f xml:space="preserve"> InpR!E$104</f>
        <v>WACC on RCV - CPI(H) + RPI wedge bf and additions - BR</v>
      </c>
      <c r="F45" s="205">
        <f xml:space="preserve"> InpR!F$104</f>
        <v>0</v>
      </c>
      <c r="G45" s="223" t="str">
        <f xml:space="preserve"> InpR!G$104</f>
        <v>%</v>
      </c>
      <c r="H45" s="205" t="str">
        <f xml:space="preserve"> InpR!I$104</f>
        <v>PR19 Financial model, 'Bio Resources' sheet row 980</v>
      </c>
      <c r="I45" s="205" t="e">
        <f xml:space="preserve"> InpR!#REF!</f>
        <v>#REF!</v>
      </c>
      <c r="J45" s="205">
        <f xml:space="preserve"> InpR!J$104</f>
        <v>0</v>
      </c>
      <c r="K45" s="205">
        <f xml:space="preserve"> InpR!K$104</f>
        <v>0</v>
      </c>
      <c r="L45" s="205">
        <f xml:space="preserve"> InpR!L$104</f>
        <v>0</v>
      </c>
      <c r="M45" s="205">
        <f xml:space="preserve"> InpR!M$104</f>
        <v>0</v>
      </c>
      <c r="N45" s="205">
        <f xml:space="preserve"> InpR!N$104</f>
        <v>0</v>
      </c>
      <c r="O45" s="205">
        <f xml:space="preserve"> InpR!O$104</f>
        <v>0</v>
      </c>
      <c r="P45" s="205">
        <f xml:space="preserve"> InpR!P$104</f>
        <v>0</v>
      </c>
      <c r="Q45" s="205">
        <f xml:space="preserve"> InpR!Q$104</f>
        <v>0</v>
      </c>
      <c r="R45" s="205">
        <f xml:space="preserve"> InpR!R$104</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144</v>
      </c>
      <c r="G48" s="91" t="s">
        <v>88</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145</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146</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5" t="s">
        <v>147</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260</v>
      </c>
      <c r="M57" s="177"/>
      <c r="N57" s="177"/>
      <c r="O57" s="177"/>
      <c r="P57" s="177"/>
      <c r="Q57" s="177"/>
    </row>
    <row r="58" spans="1:26" x14ac:dyDescent="0.25">
      <c r="C58" s="110" t="s">
        <v>261</v>
      </c>
      <c r="M58" s="177"/>
      <c r="N58" s="177"/>
      <c r="O58" s="177"/>
      <c r="P58" s="177"/>
      <c r="Q58" s="177"/>
    </row>
    <row r="59" spans="1:26" x14ac:dyDescent="0.25">
      <c r="C59" s="110" t="s">
        <v>262</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148</v>
      </c>
      <c r="G61" s="91" t="s">
        <v>88</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2"/>
      <c r="N62" s="282"/>
      <c r="O62" s="282"/>
      <c r="P62" s="282"/>
      <c r="Q62" s="282"/>
      <c r="R62" s="247"/>
    </row>
    <row r="63" spans="1:26" x14ac:dyDescent="0.25">
      <c r="A63" s="285" t="s">
        <v>375</v>
      </c>
      <c r="B63" s="286"/>
      <c r="C63" s="287"/>
      <c r="D63" s="287"/>
      <c r="E63" s="287"/>
      <c r="F63" s="287"/>
      <c r="G63" s="287"/>
      <c r="H63" s="287"/>
      <c r="I63" s="287"/>
      <c r="J63" s="287"/>
      <c r="K63" s="287"/>
      <c r="L63" s="287"/>
      <c r="M63" s="287"/>
      <c r="N63" s="287"/>
      <c r="O63" s="287"/>
      <c r="P63" s="287"/>
      <c r="Q63" s="287"/>
      <c r="R63" s="287"/>
    </row>
    <row r="65" spans="1:16383" x14ac:dyDescent="0.25">
      <c r="C65" s="110" t="s">
        <v>263</v>
      </c>
    </row>
    <row r="67" spans="1:16383" x14ac:dyDescent="0.25">
      <c r="B67" s="61" t="s">
        <v>149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2.4332621551423239E-2</v>
      </c>
      <c r="Q69" s="205">
        <f>Index!Q$135</f>
        <v>1.1007461952447839E-2</v>
      </c>
      <c r="R69" s="205">
        <f>Index!R$135</f>
        <v>-1.02</v>
      </c>
    </row>
    <row r="70" spans="1:16383" s="172" customFormat="1" x14ac:dyDescent="0.25">
      <c r="A70" s="173"/>
      <c r="B70" s="174"/>
      <c r="C70" s="175"/>
      <c r="D70" s="176"/>
      <c r="E70" s="172" t="s">
        <v>150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4.5332621551423813E-2</v>
      </c>
      <c r="Q70" s="172">
        <f t="shared" si="26"/>
        <v>3.2007461952449079E-2</v>
      </c>
      <c r="R70" s="172">
        <f t="shared" si="26"/>
        <v>-1.0000000000000009</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151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4.5332621551423813E-2</v>
      </c>
      <c r="Q74" s="172">
        <f t="shared" si="28"/>
        <v>3.2007461952449079E-2</v>
      </c>
      <c r="R74" s="172">
        <f t="shared" si="28"/>
        <v>-1.0000000000000009</v>
      </c>
      <c r="S74" s="177"/>
      <c r="T74" s="177"/>
      <c r="U74" s="177"/>
      <c r="V74" s="177"/>
      <c r="W74" s="177"/>
      <c r="X74" s="177"/>
      <c r="Y74" s="177"/>
      <c r="Z74" s="177"/>
    </row>
    <row r="75" spans="1:16383" x14ac:dyDescent="0.25">
      <c r="E75" s="7" t="s">
        <v>152</v>
      </c>
      <c r="G75" s="162" t="s">
        <v>88</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InpR!E$97</f>
        <v>Run-off rate - CPI(H) + RPI wedge - active - BR</v>
      </c>
      <c r="F77" s="205">
        <f xml:space="preserve"> InpR!F$97</f>
        <v>0</v>
      </c>
      <c r="G77" s="223" t="str">
        <f xml:space="preserve"> InpR!G$97</f>
        <v>%</v>
      </c>
      <c r="H77" s="205" t="str">
        <f xml:space="preserve"> InpR!I$97</f>
        <v>PR19 Financial model, 'F_OutputsMaster' sheet row 962, PR19FM2099POST</v>
      </c>
      <c r="I77" s="205" t="e">
        <f xml:space="preserve"> InpR!#REF!</f>
        <v>#REF!</v>
      </c>
      <c r="J77" s="205">
        <f xml:space="preserve"> InpR!J$97</f>
        <v>0</v>
      </c>
      <c r="K77" s="205">
        <f xml:space="preserve"> InpR!K$97</f>
        <v>0</v>
      </c>
      <c r="L77" s="205">
        <f xml:space="preserve"> InpR!L$97</f>
        <v>0</v>
      </c>
      <c r="M77" s="205">
        <f xml:space="preserve"> InpR!M$97</f>
        <v>0</v>
      </c>
      <c r="N77" s="205">
        <f xml:space="preserve"> InpR!N$97</f>
        <v>0</v>
      </c>
      <c r="O77" s="205">
        <f xml:space="preserve"> InpR!O$97</f>
        <v>0</v>
      </c>
      <c r="P77" s="205">
        <f xml:space="preserve"> InpR!P$97</f>
        <v>0</v>
      </c>
      <c r="Q77" s="205">
        <f xml:space="preserve"> InpR!Q$97</f>
        <v>0</v>
      </c>
      <c r="R77" s="205">
        <f xml:space="preserve"> InpR!R$97</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153</v>
      </c>
      <c r="F80" s="244"/>
      <c r="G80" s="244" t="s">
        <v>88</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InpR!$E$90</f>
        <v>RCV - CPI(H) + RPI wedge initial balance - nominal - BR</v>
      </c>
      <c r="F82" s="250">
        <f>InpR!$F$90</f>
        <v>0</v>
      </c>
      <c r="G82" s="249" t="str">
        <f>InpR!$G$90</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154</v>
      </c>
      <c r="G85" s="162" t="s">
        <v>88</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139</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140</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155</v>
      </c>
      <c r="G88" s="163" t="s">
        <v>88</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173</v>
      </c>
      <c r="G93" s="92" t="s">
        <v>88</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156</v>
      </c>
    </row>
    <row r="96" spans="1:18" s="205" customFormat="1" x14ac:dyDescent="0.25">
      <c r="A96" s="201"/>
      <c r="B96" s="202"/>
      <c r="C96" s="203"/>
      <c r="D96" s="204"/>
      <c r="E96" s="205" t="str">
        <f xml:space="preserve"> InpR!E$104</f>
        <v>WACC on RCV - CPI(H) + RPI wedge bf and additions - BR</v>
      </c>
      <c r="F96" s="205">
        <f xml:space="preserve"> InpR!F$104</f>
        <v>0</v>
      </c>
      <c r="G96" s="223" t="str">
        <f xml:space="preserve"> InpR!G$104</f>
        <v>%</v>
      </c>
      <c r="H96" s="205" t="str">
        <f xml:space="preserve"> InpR!I$104</f>
        <v>PR19 Financial model, 'Bio Resources' sheet row 980</v>
      </c>
      <c r="I96" s="205" t="e">
        <f xml:space="preserve"> InpR!#REF!</f>
        <v>#REF!</v>
      </c>
      <c r="J96" s="205">
        <f xml:space="preserve"> InpR!J$104</f>
        <v>0</v>
      </c>
      <c r="K96" s="205">
        <f xml:space="preserve"> InpR!K$104</f>
        <v>0</v>
      </c>
      <c r="L96" s="205">
        <f xml:space="preserve"> InpR!L$104</f>
        <v>0</v>
      </c>
      <c r="M96" s="205">
        <f xml:space="preserve"> InpR!M$104</f>
        <v>0</v>
      </c>
      <c r="N96" s="205">
        <f xml:space="preserve"> InpR!N$104</f>
        <v>0</v>
      </c>
      <c r="O96" s="205">
        <f xml:space="preserve"> InpR!O$104</f>
        <v>0</v>
      </c>
      <c r="P96" s="205">
        <f xml:space="preserve"> InpR!P$104</f>
        <v>0</v>
      </c>
      <c r="Q96" s="205">
        <f xml:space="preserve"> InpR!Q$104</f>
        <v>0</v>
      </c>
      <c r="R96" s="205">
        <f xml:space="preserve"> InpR!R$104</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157</v>
      </c>
      <c r="F99" s="244"/>
      <c r="G99" s="184" t="s">
        <v>88</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8"/>
      <c r="E103" s="7" t="s">
        <v>318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158</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266</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265</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267</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264</v>
      </c>
    </row>
    <row r="121" spans="1:26" x14ac:dyDescent="0.25">
      <c r="C121" s="110" t="s">
        <v>159</v>
      </c>
    </row>
    <row r="122" spans="1:26" x14ac:dyDescent="0.25">
      <c r="C122" s="110" t="s">
        <v>160</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161</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0</v>
      </c>
      <c r="N128" s="245">
        <f t="shared" si="58"/>
        <v>0</v>
      </c>
      <c r="O128" s="245">
        <f t="shared" si="58"/>
        <v>0</v>
      </c>
      <c r="P128" s="245">
        <f t="shared" si="58"/>
        <v>0</v>
      </c>
      <c r="Q128" s="245">
        <f t="shared" si="58"/>
        <v>0</v>
      </c>
      <c r="R128" s="245">
        <f t="shared" si="58"/>
        <v>0</v>
      </c>
    </row>
    <row r="129" spans="1:16383" x14ac:dyDescent="0.25">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8"/>
      <c r="E130" s="7" t="s">
        <v>162</v>
      </c>
      <c r="G130" s="91" t="s">
        <v>88</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InpR!E$97</f>
        <v>Run-off rate - CPI(H) + RPI wedge - active - BR</v>
      </c>
      <c r="F132" s="205">
        <f xml:space="preserve"> InpR!F$97</f>
        <v>0</v>
      </c>
      <c r="G132" s="223" t="str">
        <f xml:space="preserve"> InpR!G$97</f>
        <v>%</v>
      </c>
      <c r="H132" s="205" t="str">
        <f xml:space="preserve"> InpR!I$97</f>
        <v>PR19 Financial model, 'F_OutputsMaster' sheet row 962, PR19FM2099POST</v>
      </c>
      <c r="I132" s="205" t="e">
        <f xml:space="preserve"> InpR!#REF!</f>
        <v>#REF!</v>
      </c>
      <c r="J132" s="205">
        <f xml:space="preserve"> InpR!J$97</f>
        <v>0</v>
      </c>
      <c r="K132" s="205">
        <f xml:space="preserve"> InpR!K$97</f>
        <v>0</v>
      </c>
      <c r="L132" s="205">
        <f xml:space="preserve"> InpR!L$97</f>
        <v>0</v>
      </c>
      <c r="M132" s="205">
        <f xml:space="preserve"> InpR!M$97</f>
        <v>0</v>
      </c>
      <c r="N132" s="205">
        <f xml:space="preserve"> InpR!N$97</f>
        <v>0</v>
      </c>
      <c r="O132" s="205">
        <f xml:space="preserve"> InpR!O$97</f>
        <v>0</v>
      </c>
      <c r="P132" s="205">
        <f xml:space="preserve"> InpR!P$97</f>
        <v>0</v>
      </c>
      <c r="Q132" s="205">
        <f xml:space="preserve"> InpR!Q$97</f>
        <v>0</v>
      </c>
      <c r="R132" s="205">
        <f xml:space="preserve"> InpR!R$97</f>
        <v>0</v>
      </c>
    </row>
    <row r="133" spans="1:16383" s="161" customFormat="1" x14ac:dyDescent="0.25">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0</v>
      </c>
      <c r="N133" s="245">
        <f t="shared" si="62"/>
        <v>0</v>
      </c>
      <c r="O133" s="245">
        <f t="shared" si="62"/>
        <v>0</v>
      </c>
      <c r="P133" s="245">
        <f t="shared" si="62"/>
        <v>0</v>
      </c>
      <c r="Q133" s="245">
        <f t="shared" si="62"/>
        <v>0</v>
      </c>
      <c r="R133" s="245">
        <f t="shared" si="62"/>
        <v>0</v>
      </c>
    </row>
    <row r="134" spans="1:16383" s="91" customFormat="1" x14ac:dyDescent="0.25">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c r="S134" s="92"/>
      <c r="T134" s="92"/>
      <c r="U134" s="92"/>
      <c r="V134" s="92"/>
      <c r="W134" s="92"/>
      <c r="X134" s="92"/>
      <c r="Y134" s="92"/>
      <c r="Z134" s="92"/>
    </row>
    <row r="135" spans="1:16383" x14ac:dyDescent="0.25">
      <c r="C135" s="278"/>
      <c r="E135" s="7" t="s">
        <v>319</v>
      </c>
      <c r="F135" s="247"/>
      <c r="G135" s="162" t="s">
        <v>88</v>
      </c>
      <c r="H135" s="247"/>
      <c r="I135" s="247"/>
      <c r="J135" s="246">
        <f t="shared" ref="J135:R135" si="64" xml:space="preserve"> (J133+J134) * J132</f>
        <v>0</v>
      </c>
      <c r="K135" s="246">
        <f t="shared" si="64"/>
        <v>0</v>
      </c>
      <c r="L135" s="246">
        <f t="shared" si="64"/>
        <v>0</v>
      </c>
      <c r="M135" s="246">
        <f xml:space="preserve"> (M133+M134) * M132</f>
        <v>0</v>
      </c>
      <c r="N135" s="246">
        <f t="shared" si="64"/>
        <v>0</v>
      </c>
      <c r="O135" s="246">
        <f t="shared" si="64"/>
        <v>0</v>
      </c>
      <c r="P135" s="246">
        <f t="shared" si="64"/>
        <v>0</v>
      </c>
      <c r="Q135" s="246">
        <f t="shared" si="64"/>
        <v>0</v>
      </c>
      <c r="R135" s="246">
        <f t="shared" si="64"/>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InpR!$E$90</f>
        <v>RCV - CPI(H) + RPI wedge initial balance - nominal - BR</v>
      </c>
      <c r="F137" s="250">
        <f>InpR!$F$90</f>
        <v>0</v>
      </c>
      <c r="G137" s="249" t="str">
        <f>InpR!$G$90</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163</v>
      </c>
      <c r="G140" s="162" t="s">
        <v>88</v>
      </c>
      <c r="J140" s="242">
        <f t="shared" ref="J140:R140" si="65" xml:space="preserve"> I143</f>
        <v>0</v>
      </c>
      <c r="K140" s="242">
        <f t="shared" si="65"/>
        <v>0</v>
      </c>
      <c r="L140" s="242">
        <f t="shared" si="65"/>
        <v>0</v>
      </c>
      <c r="M140" s="242">
        <f t="shared" si="65"/>
        <v>0</v>
      </c>
      <c r="N140" s="242">
        <f t="shared" si="65"/>
        <v>0</v>
      </c>
      <c r="O140" s="242">
        <f t="shared" si="65"/>
        <v>0</v>
      </c>
      <c r="P140" s="242">
        <f t="shared" si="65"/>
        <v>0</v>
      </c>
      <c r="Q140" s="242">
        <f t="shared" si="65"/>
        <v>0</v>
      </c>
      <c r="R140" s="242">
        <f t="shared" si="65"/>
        <v>0</v>
      </c>
    </row>
    <row r="141" spans="1:16383" x14ac:dyDescent="0.25">
      <c r="A141" s="47"/>
      <c r="B141" s="51"/>
      <c r="C141" s="111"/>
      <c r="D141" s="56" t="s">
        <v>139</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0</v>
      </c>
      <c r="N141" s="242">
        <f t="shared" si="66"/>
        <v>0</v>
      </c>
      <c r="O141" s="242">
        <f t="shared" si="66"/>
        <v>0</v>
      </c>
      <c r="P141" s="242">
        <f t="shared" si="66"/>
        <v>0</v>
      </c>
      <c r="Q141" s="242">
        <f t="shared" si="66"/>
        <v>0</v>
      </c>
      <c r="R141" s="242">
        <f t="shared" si="66"/>
        <v>0</v>
      </c>
    </row>
    <row r="142" spans="1:16383" x14ac:dyDescent="0.25">
      <c r="A142" s="47"/>
      <c r="B142" s="51"/>
      <c r="C142" s="111"/>
      <c r="D142" s="56" t="s">
        <v>140</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0</v>
      </c>
      <c r="N142" s="242">
        <f t="shared" si="67"/>
        <v>0</v>
      </c>
      <c r="O142" s="242">
        <f t="shared" si="67"/>
        <v>0</v>
      </c>
      <c r="P142" s="242">
        <f t="shared" si="67"/>
        <v>0</v>
      </c>
      <c r="Q142" s="242">
        <f t="shared" si="67"/>
        <v>0</v>
      </c>
      <c r="R142" s="242">
        <f t="shared" si="67"/>
        <v>0</v>
      </c>
    </row>
    <row r="143" spans="1:16383" s="138" customFormat="1" x14ac:dyDescent="0.25">
      <c r="A143" s="134"/>
      <c r="B143" s="135"/>
      <c r="C143" s="279"/>
      <c r="D143" s="137"/>
      <c r="E143" s="138" t="s">
        <v>164</v>
      </c>
      <c r="G143" s="163" t="s">
        <v>88</v>
      </c>
      <c r="J143" s="243">
        <f t="shared" ref="J143:R143" si="68" xml:space="preserve"> IF( J138 = 1, $F137, J140 + J141 - J142)</f>
        <v>0</v>
      </c>
      <c r="K143" s="243">
        <f t="shared" si="68"/>
        <v>0</v>
      </c>
      <c r="L143" s="243">
        <f t="shared" si="68"/>
        <v>0</v>
      </c>
      <c r="M143" s="243">
        <f t="shared" si="68"/>
        <v>0</v>
      </c>
      <c r="N143" s="243">
        <f t="shared" si="68"/>
        <v>0</v>
      </c>
      <c r="O143" s="243">
        <f t="shared" si="68"/>
        <v>0</v>
      </c>
      <c r="P143" s="243">
        <f t="shared" si="68"/>
        <v>0</v>
      </c>
      <c r="Q143" s="243">
        <f t="shared" si="68"/>
        <v>0</v>
      </c>
      <c r="R143" s="243">
        <f t="shared" si="68"/>
        <v>0</v>
      </c>
    </row>
    <row r="145" spans="1:26" s="92" customFormat="1" x14ac:dyDescent="0.25">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0</v>
      </c>
      <c r="N145" s="185">
        <f t="shared" si="69"/>
        <v>0</v>
      </c>
      <c r="O145" s="185">
        <f t="shared" si="69"/>
        <v>0</v>
      </c>
      <c r="P145" s="185">
        <f t="shared" si="69"/>
        <v>0</v>
      </c>
      <c r="Q145" s="185">
        <f t="shared" si="69"/>
        <v>0</v>
      </c>
      <c r="R145" s="185">
        <f t="shared" si="69"/>
        <v>0</v>
      </c>
    </row>
    <row r="146" spans="1:26" s="91" customFormat="1" x14ac:dyDescent="0.25">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0</v>
      </c>
      <c r="N146" s="184">
        <f t="shared" si="70"/>
        <v>0</v>
      </c>
      <c r="O146" s="184">
        <f t="shared" si="70"/>
        <v>0</v>
      </c>
      <c r="P146" s="184">
        <f t="shared" si="70"/>
        <v>0</v>
      </c>
      <c r="Q146" s="184">
        <f t="shared" si="70"/>
        <v>0</v>
      </c>
      <c r="R146" s="184">
        <f t="shared" si="70"/>
        <v>0</v>
      </c>
      <c r="S146" s="92"/>
      <c r="T146" s="92"/>
      <c r="U146" s="92"/>
      <c r="V146" s="92"/>
      <c r="W146" s="92"/>
      <c r="X146" s="92"/>
      <c r="Y146" s="92"/>
      <c r="Z146" s="92"/>
    </row>
    <row r="147" spans="1:26" s="92" customFormat="1" x14ac:dyDescent="0.25">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0</v>
      </c>
      <c r="M147" s="185">
        <f t="shared" si="71"/>
        <v>0</v>
      </c>
      <c r="N147" s="185">
        <f t="shared" si="71"/>
        <v>0</v>
      </c>
      <c r="O147" s="185">
        <f t="shared" si="71"/>
        <v>0</v>
      </c>
      <c r="P147" s="185">
        <f t="shared" si="71"/>
        <v>0</v>
      </c>
      <c r="Q147" s="185">
        <f t="shared" si="71"/>
        <v>0</v>
      </c>
      <c r="R147" s="185">
        <f t="shared" si="71"/>
        <v>0</v>
      </c>
    </row>
    <row r="148" spans="1:26" x14ac:dyDescent="0.25">
      <c r="A148" s="49"/>
      <c r="C148" s="278"/>
      <c r="D148" s="57"/>
      <c r="E148" s="7" t="s">
        <v>317</v>
      </c>
      <c r="F148" s="244"/>
      <c r="G148" s="185" t="s">
        <v>88</v>
      </c>
      <c r="H148" s="244"/>
      <c r="I148" s="244"/>
      <c r="J148" s="185">
        <f t="shared" ref="J148:L148" si="72" xml:space="preserve"> ( (J145+J146) + J147) / 2</f>
        <v>0</v>
      </c>
      <c r="K148" s="185">
        <f t="shared" si="72"/>
        <v>0</v>
      </c>
      <c r="L148" s="185">
        <f t="shared" si="72"/>
        <v>0</v>
      </c>
      <c r="M148" s="185">
        <f xml:space="preserve"> ( (M145+M146) + M147) / 2</f>
        <v>0</v>
      </c>
      <c r="N148" s="185">
        <f t="shared" ref="N148:R148" si="73" xml:space="preserve"> ( (N145+N146) + N147) / 2</f>
        <v>0</v>
      </c>
      <c r="O148" s="185">
        <f t="shared" si="73"/>
        <v>0</v>
      </c>
      <c r="P148" s="185">
        <f t="shared" si="73"/>
        <v>0</v>
      </c>
      <c r="Q148" s="185">
        <f t="shared" si="73"/>
        <v>0</v>
      </c>
      <c r="R148" s="185">
        <f t="shared" si="73"/>
        <v>0</v>
      </c>
    </row>
    <row r="150" spans="1:26" s="205" customFormat="1" x14ac:dyDescent="0.25">
      <c r="A150" s="201"/>
      <c r="B150" s="202"/>
      <c r="C150" s="203"/>
      <c r="D150" s="204"/>
      <c r="E150" s="205" t="str">
        <f xml:space="preserve"> InpR!E$104</f>
        <v>WACC on RCV - CPI(H) + RPI wedge bf and additions - BR</v>
      </c>
      <c r="F150" s="205">
        <f xml:space="preserve"> InpR!F$104</f>
        <v>0</v>
      </c>
      <c r="G150" s="223" t="str">
        <f xml:space="preserve"> InpR!G$104</f>
        <v>%</v>
      </c>
      <c r="H150" s="205" t="str">
        <f xml:space="preserve"> InpR!I$104</f>
        <v>PR19 Financial model, 'Bio Resources' sheet row 980</v>
      </c>
      <c r="I150" s="205" t="e">
        <f xml:space="preserve"> InpR!#REF!</f>
        <v>#REF!</v>
      </c>
      <c r="J150" s="205">
        <f xml:space="preserve"> InpR!J$104</f>
        <v>0</v>
      </c>
      <c r="K150" s="205">
        <f xml:space="preserve"> InpR!K$104</f>
        <v>0</v>
      </c>
      <c r="L150" s="205">
        <f xml:space="preserve"> InpR!L$104</f>
        <v>0</v>
      </c>
      <c r="M150" s="205">
        <f xml:space="preserve"> InpR!M$104</f>
        <v>0</v>
      </c>
      <c r="N150" s="205">
        <f xml:space="preserve"> InpR!N$104</f>
        <v>0</v>
      </c>
      <c r="O150" s="205">
        <f xml:space="preserve"> InpR!O$104</f>
        <v>0</v>
      </c>
      <c r="P150" s="205">
        <f xml:space="preserve"> InpR!P$104</f>
        <v>0</v>
      </c>
      <c r="Q150" s="205">
        <f xml:space="preserve"> InpR!Q$104</f>
        <v>0</v>
      </c>
      <c r="R150" s="205">
        <f xml:space="preserve"> InpR!R$104</f>
        <v>0</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0</v>
      </c>
      <c r="M152" s="246">
        <f t="shared" si="74"/>
        <v>0</v>
      </c>
      <c r="N152" s="246">
        <f t="shared" si="74"/>
        <v>0</v>
      </c>
      <c r="O152" s="246">
        <f t="shared" si="74"/>
        <v>0</v>
      </c>
      <c r="P152" s="246">
        <f t="shared" si="74"/>
        <v>0</v>
      </c>
      <c r="Q152" s="246">
        <f t="shared" si="74"/>
        <v>0</v>
      </c>
      <c r="R152" s="246">
        <f t="shared" si="74"/>
        <v>0</v>
      </c>
    </row>
    <row r="153" spans="1:26" x14ac:dyDescent="0.25">
      <c r="C153" s="278"/>
      <c r="E153" s="7" t="s">
        <v>320</v>
      </c>
      <c r="F153" s="244"/>
      <c r="G153" s="184" t="s">
        <v>88</v>
      </c>
      <c r="H153" s="244"/>
      <c r="I153" s="244"/>
      <c r="J153" s="246">
        <f t="shared" ref="J153:K153" si="75">J150*J151*J152</f>
        <v>0</v>
      </c>
      <c r="K153" s="246">
        <f t="shared" si="75"/>
        <v>0</v>
      </c>
      <c r="L153" s="246">
        <f>L150*L151*L152</f>
        <v>0</v>
      </c>
      <c r="M153" s="246">
        <f t="shared" ref="M153:R153" si="76">M150*M151*M152</f>
        <v>0</v>
      </c>
      <c r="N153" s="246">
        <f t="shared" si="76"/>
        <v>0</v>
      </c>
      <c r="O153" s="246">
        <f t="shared" si="76"/>
        <v>0</v>
      </c>
      <c r="P153" s="246">
        <f t="shared" si="76"/>
        <v>0</v>
      </c>
      <c r="Q153" s="246">
        <f t="shared" si="76"/>
        <v>0</v>
      </c>
      <c r="R153" s="246">
        <f t="shared" si="76"/>
        <v>0</v>
      </c>
    </row>
    <row r="154" spans="1:26" x14ac:dyDescent="0.25">
      <c r="M154" s="187"/>
      <c r="N154" s="187"/>
      <c r="O154" s="187"/>
      <c r="P154" s="187"/>
      <c r="Q154" s="187"/>
    </row>
    <row r="155" spans="1:26" s="91" customFormat="1" x14ac:dyDescent="0.25">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0</v>
      </c>
      <c r="N155" s="184">
        <f t="shared" si="77"/>
        <v>0</v>
      </c>
      <c r="O155" s="184">
        <f t="shared" si="77"/>
        <v>0</v>
      </c>
      <c r="P155" s="184">
        <f t="shared" si="77"/>
        <v>0</v>
      </c>
      <c r="Q155" s="184">
        <f t="shared" si="77"/>
        <v>0</v>
      </c>
      <c r="R155" s="184">
        <f t="shared" si="77"/>
        <v>0</v>
      </c>
      <c r="S155" s="92"/>
      <c r="T155" s="92"/>
      <c r="U155" s="92"/>
      <c r="V155" s="92"/>
      <c r="W155" s="92"/>
      <c r="X155" s="92"/>
      <c r="Y155" s="92"/>
      <c r="Z155" s="92"/>
    </row>
    <row r="156" spans="1:26" x14ac:dyDescent="0.25">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0</v>
      </c>
      <c r="N156" s="184">
        <f t="shared" si="78"/>
        <v>0</v>
      </c>
      <c r="O156" s="184">
        <f t="shared" si="78"/>
        <v>0</v>
      </c>
      <c r="P156" s="184">
        <f t="shared" si="78"/>
        <v>0</v>
      </c>
      <c r="Q156" s="184">
        <f t="shared" si="78"/>
        <v>0</v>
      </c>
      <c r="R156" s="184">
        <f t="shared" si="78"/>
        <v>0</v>
      </c>
    </row>
    <row r="157" spans="1:26" x14ac:dyDescent="0.25">
      <c r="C157" s="278"/>
      <c r="E157" s="7" t="s">
        <v>321</v>
      </c>
      <c r="F157" s="244"/>
      <c r="G157" s="184" t="str">
        <f t="shared" ref="G157" si="79">G$155</f>
        <v>£m</v>
      </c>
      <c r="H157" s="244">
        <f>SUM(J157:R157)</f>
        <v>0</v>
      </c>
      <c r="I157" s="244"/>
      <c r="J157" s="244">
        <f t="shared" ref="J157:R157" si="80">SUM(J155:J156)</f>
        <v>0</v>
      </c>
      <c r="K157" s="244">
        <f t="shared" si="80"/>
        <v>0</v>
      </c>
      <c r="L157" s="244">
        <f>SUM(L155:L156)</f>
        <v>0</v>
      </c>
      <c r="M157" s="244">
        <f t="shared" si="80"/>
        <v>0</v>
      </c>
      <c r="N157" s="244">
        <f t="shared" si="80"/>
        <v>0</v>
      </c>
      <c r="O157" s="244">
        <f t="shared" si="80"/>
        <v>0</v>
      </c>
      <c r="P157" s="244">
        <f t="shared" si="80"/>
        <v>0</v>
      </c>
      <c r="Q157" s="244">
        <f t="shared" si="80"/>
        <v>0</v>
      </c>
      <c r="R157" s="244">
        <f t="shared" si="80"/>
        <v>0</v>
      </c>
    </row>
    <row r="159" spans="1:26" x14ac:dyDescent="0.25">
      <c r="E159" s="7" t="str">
        <f t="shared" ref="E159:R159" si="81" xml:space="preserve"> E$157</f>
        <v>Total True up Nominal revenue to company</v>
      </c>
      <c r="F159" s="184">
        <f t="shared" si="81"/>
        <v>0</v>
      </c>
      <c r="G159" s="184" t="str">
        <f t="shared" si="81"/>
        <v>£m</v>
      </c>
      <c r="H159" s="184">
        <f t="shared" si="81"/>
        <v>0</v>
      </c>
      <c r="I159" s="184">
        <f t="shared" si="81"/>
        <v>0</v>
      </c>
      <c r="J159" s="184">
        <f t="shared" si="81"/>
        <v>0</v>
      </c>
      <c r="K159" s="184">
        <f t="shared" si="81"/>
        <v>0</v>
      </c>
      <c r="L159" s="184">
        <f t="shared" si="81"/>
        <v>0</v>
      </c>
      <c r="M159" s="184">
        <f t="shared" si="81"/>
        <v>0</v>
      </c>
      <c r="N159" s="184">
        <f t="shared" si="81"/>
        <v>0</v>
      </c>
      <c r="O159" s="184">
        <f t="shared" si="81"/>
        <v>0</v>
      </c>
      <c r="P159" s="184">
        <f t="shared" si="81"/>
        <v>0</v>
      </c>
      <c r="Q159" s="184">
        <f t="shared" si="81"/>
        <v>0</v>
      </c>
      <c r="R159" s="184">
        <f t="shared" si="81"/>
        <v>0</v>
      </c>
    </row>
    <row r="160" spans="1:26" x14ac:dyDescent="0.25">
      <c r="E160" s="7" t="str">
        <f t="shared" ref="E160:R160" si="82" xml:space="preserve"> E$108</f>
        <v>Total nominal revenue company should have received</v>
      </c>
      <c r="F160" s="184">
        <f t="shared" si="82"/>
        <v>0</v>
      </c>
      <c r="G160" s="184" t="str">
        <f t="shared" si="82"/>
        <v>£m</v>
      </c>
      <c r="H160" s="184">
        <f t="shared" si="82"/>
        <v>0</v>
      </c>
      <c r="I160" s="184">
        <f t="shared" si="82"/>
        <v>0</v>
      </c>
      <c r="J160" s="184">
        <f t="shared" si="82"/>
        <v>0</v>
      </c>
      <c r="K160" s="184">
        <f t="shared" si="82"/>
        <v>0</v>
      </c>
      <c r="L160" s="184">
        <f t="shared" si="82"/>
        <v>0</v>
      </c>
      <c r="M160" s="184">
        <f t="shared" si="82"/>
        <v>0</v>
      </c>
      <c r="N160" s="184">
        <f t="shared" si="82"/>
        <v>0</v>
      </c>
      <c r="O160" s="184">
        <f t="shared" si="82"/>
        <v>0</v>
      </c>
      <c r="P160" s="184">
        <f t="shared" si="82"/>
        <v>0</v>
      </c>
      <c r="Q160" s="184">
        <f t="shared" si="82"/>
        <v>0</v>
      </c>
      <c r="R160" s="184">
        <f t="shared" si="82"/>
        <v>0</v>
      </c>
    </row>
    <row r="161" spans="1:16383" s="185" customFormat="1" x14ac:dyDescent="0.25">
      <c r="A161" s="252"/>
      <c r="B161" s="181"/>
      <c r="C161" s="182"/>
      <c r="D161" s="253"/>
      <c r="E161" s="7" t="s">
        <v>268</v>
      </c>
      <c r="G161" s="185" t="str">
        <f t="shared" ref="G161" si="83" xml:space="preserve"> G$153</f>
        <v>£m</v>
      </c>
      <c r="H161" s="185">
        <f xml:space="preserve"> SUM(J161:R161)</f>
        <v>0</v>
      </c>
      <c r="J161" s="185">
        <f t="shared" ref="J161:K161" si="84">J160-J159</f>
        <v>0</v>
      </c>
      <c r="K161" s="185">
        <f t="shared" si="84"/>
        <v>0</v>
      </c>
      <c r="L161" s="185">
        <f>L160-L159</f>
        <v>0</v>
      </c>
      <c r="M161" s="185">
        <f>M160-M159</f>
        <v>0</v>
      </c>
      <c r="N161" s="185">
        <f t="shared" ref="N161:R161" si="85">N160-N159</f>
        <v>0</v>
      </c>
      <c r="O161" s="185">
        <f t="shared" si="85"/>
        <v>0</v>
      </c>
      <c r="P161" s="185">
        <f t="shared" si="85"/>
        <v>0</v>
      </c>
      <c r="Q161" s="185">
        <f t="shared" si="85"/>
        <v>0</v>
      </c>
      <c r="R161" s="185">
        <f t="shared" si="85"/>
        <v>0</v>
      </c>
    </row>
    <row r="163" spans="1:16383" s="91" customFormat="1" x14ac:dyDescent="0.25">
      <c r="A163" s="170"/>
      <c r="B163" s="165"/>
      <c r="C163" s="166"/>
      <c r="D163" s="171"/>
      <c r="E163" s="7" t="str">
        <f t="shared" ref="E163:R163" si="86" xml:space="preserve"> E$161</f>
        <v>Value of True up nominal</v>
      </c>
      <c r="F163" s="248">
        <f t="shared" si="86"/>
        <v>0</v>
      </c>
      <c r="G163" s="248" t="str">
        <f t="shared" si="86"/>
        <v>£m</v>
      </c>
      <c r="H163" s="248">
        <f t="shared" si="86"/>
        <v>0</v>
      </c>
      <c r="I163" s="248">
        <f t="shared" si="86"/>
        <v>0</v>
      </c>
      <c r="J163" s="248">
        <f t="shared" si="86"/>
        <v>0</v>
      </c>
      <c r="K163" s="248">
        <f t="shared" si="86"/>
        <v>0</v>
      </c>
      <c r="L163" s="248">
        <f t="shared" si="86"/>
        <v>0</v>
      </c>
      <c r="M163" s="248">
        <f t="shared" si="86"/>
        <v>0</v>
      </c>
      <c r="N163" s="248">
        <f t="shared" si="86"/>
        <v>0</v>
      </c>
      <c r="O163" s="248">
        <f t="shared" si="86"/>
        <v>0</v>
      </c>
      <c r="P163" s="248">
        <f t="shared" si="86"/>
        <v>0</v>
      </c>
      <c r="Q163" s="248">
        <f t="shared" si="86"/>
        <v>0</v>
      </c>
      <c r="R163" s="248">
        <f t="shared" si="86"/>
        <v>0</v>
      </c>
      <c r="S163" s="92"/>
      <c r="T163" s="92"/>
      <c r="U163" s="92"/>
      <c r="V163" s="92"/>
      <c r="W163" s="92"/>
      <c r="X163" s="92"/>
      <c r="Y163" s="92"/>
      <c r="Z163" s="92"/>
    </row>
    <row r="164" spans="1:16383" s="91" customFormat="1" x14ac:dyDescent="0.25">
      <c r="A164" s="170"/>
      <c r="B164" s="165"/>
      <c r="C164" s="166"/>
      <c r="D164" s="171"/>
      <c r="E164" s="7" t="str">
        <f t="shared" ref="E164:R164" si="87" xml:space="preserve"> E$116</f>
        <v>Difference in nominal revenue</v>
      </c>
      <c r="F164" s="248">
        <f t="shared" si="87"/>
        <v>0</v>
      </c>
      <c r="G164" s="248" t="str">
        <f t="shared" si="87"/>
        <v>£m</v>
      </c>
      <c r="H164" s="248">
        <f t="shared" si="87"/>
        <v>0</v>
      </c>
      <c r="I164" s="248">
        <f t="shared" si="87"/>
        <v>0</v>
      </c>
      <c r="J164" s="248">
        <f t="shared" si="87"/>
        <v>0</v>
      </c>
      <c r="K164" s="248">
        <f t="shared" si="87"/>
        <v>0</v>
      </c>
      <c r="L164" s="248">
        <f t="shared" si="87"/>
        <v>0</v>
      </c>
      <c r="M164" s="248">
        <f t="shared" si="87"/>
        <v>0</v>
      </c>
      <c r="N164" s="248">
        <f t="shared" si="87"/>
        <v>0</v>
      </c>
      <c r="O164" s="248">
        <f t="shared" si="87"/>
        <v>0</v>
      </c>
      <c r="P164" s="248">
        <f t="shared" si="87"/>
        <v>0</v>
      </c>
      <c r="Q164" s="248">
        <f t="shared" si="87"/>
        <v>0</v>
      </c>
      <c r="R164" s="248">
        <f t="shared" si="87"/>
        <v>0</v>
      </c>
      <c r="S164" s="92"/>
      <c r="T164" s="92"/>
      <c r="U164" s="92"/>
      <c r="V164" s="92"/>
      <c r="W164" s="92"/>
      <c r="X164" s="92"/>
      <c r="Y164" s="92"/>
      <c r="Z164" s="92"/>
    </row>
    <row r="165" spans="1:16383" s="211" customFormat="1" x14ac:dyDescent="0.25">
      <c r="A165" s="224"/>
      <c r="B165" s="208"/>
      <c r="C165" s="209"/>
      <c r="D165" s="210"/>
      <c r="E165" s="7" t="s">
        <v>165</v>
      </c>
      <c r="F165" s="225">
        <f>SUM(J165:R165)</f>
        <v>0</v>
      </c>
      <c r="G165" s="211" t="s">
        <v>128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5">
      <c r="A167" s="50" t="s">
        <v>278</v>
      </c>
      <c r="B167" s="50"/>
    </row>
    <row r="169" spans="1:16383" x14ac:dyDescent="0.25">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0</v>
      </c>
      <c r="M169" s="185">
        <f t="shared" si="90"/>
        <v>0</v>
      </c>
      <c r="N169" s="184">
        <f t="shared" si="90"/>
        <v>0</v>
      </c>
      <c r="O169" s="184">
        <f t="shared" si="90"/>
        <v>0</v>
      </c>
      <c r="P169" s="184">
        <f t="shared" si="90"/>
        <v>0</v>
      </c>
      <c r="Q169" s="184">
        <f t="shared" si="90"/>
        <v>0</v>
      </c>
      <c r="R169" s="184">
        <f t="shared" si="90"/>
        <v>0</v>
      </c>
    </row>
    <row r="170" spans="1:16383" x14ac:dyDescent="0.25">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0</v>
      </c>
      <c r="M170" s="185">
        <f t="shared" si="91"/>
        <v>0</v>
      </c>
      <c r="N170" s="184">
        <f t="shared" si="91"/>
        <v>0</v>
      </c>
      <c r="O170" s="184">
        <f t="shared" si="91"/>
        <v>0</v>
      </c>
      <c r="P170" s="184">
        <f t="shared" si="91"/>
        <v>0</v>
      </c>
      <c r="Q170" s="184">
        <f t="shared" si="91"/>
        <v>0</v>
      </c>
      <c r="R170" s="184">
        <f t="shared" si="91"/>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tr">
        <f>E$42 &amp; " - real"</f>
        <v>Forecast RCV average balance - real</v>
      </c>
      <c r="F172" s="184"/>
      <c r="G172" s="184" t="s">
        <v>88</v>
      </c>
      <c r="H172" s="244"/>
      <c r="I172" s="184"/>
      <c r="J172" s="184">
        <f t="shared" ref="J172:R173" si="92" xml:space="preserve"> IF(J$171 = 0, 0, J169 / J$171)</f>
        <v>0</v>
      </c>
      <c r="K172" s="184">
        <f t="shared" si="92"/>
        <v>0</v>
      </c>
      <c r="L172" s="184">
        <f t="shared" si="92"/>
        <v>0</v>
      </c>
      <c r="M172" s="184">
        <f t="shared" si="92"/>
        <v>0</v>
      </c>
      <c r="N172" s="184">
        <f t="shared" si="92"/>
        <v>0</v>
      </c>
      <c r="O172" s="184">
        <f t="shared" si="92"/>
        <v>0</v>
      </c>
      <c r="P172" s="184">
        <f t="shared" si="92"/>
        <v>0</v>
      </c>
      <c r="Q172" s="184">
        <f t="shared" si="92"/>
        <v>0</v>
      </c>
      <c r="R172" s="184">
        <f t="shared" si="92"/>
        <v>0</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88</v>
      </c>
      <c r="H173" s="244"/>
      <c r="I173" s="184"/>
      <c r="J173" s="184">
        <f t="shared" si="92"/>
        <v>0</v>
      </c>
      <c r="K173" s="184">
        <f t="shared" si="92"/>
        <v>0</v>
      </c>
      <c r="L173" s="184">
        <f t="shared" si="92"/>
        <v>0</v>
      </c>
      <c r="M173" s="184">
        <f t="shared" si="92"/>
        <v>0</v>
      </c>
      <c r="N173" s="184">
        <f t="shared" si="92"/>
        <v>0</v>
      </c>
      <c r="O173" s="184">
        <f t="shared" si="92"/>
        <v>0</v>
      </c>
      <c r="P173" s="184">
        <f t="shared" si="92"/>
        <v>0</v>
      </c>
      <c r="Q173" s="184">
        <f t="shared" si="92"/>
        <v>0</v>
      </c>
      <c r="R173" s="184">
        <f t="shared" si="92"/>
        <v>0</v>
      </c>
      <c r="S173" s="92"/>
      <c r="T173" s="92"/>
      <c r="U173" s="92"/>
      <c r="V173" s="92"/>
      <c r="W173" s="92"/>
      <c r="X173" s="92"/>
      <c r="Y173" s="92"/>
      <c r="Z173" s="92"/>
    </row>
    <row r="174" spans="1:16383" s="91" customFormat="1" x14ac:dyDescent="0.25">
      <c r="A174" s="170"/>
      <c r="B174" s="165"/>
      <c r="C174" s="166"/>
      <c r="D174" s="171"/>
      <c r="E174" s="7" t="s">
        <v>277</v>
      </c>
      <c r="F174" s="184"/>
      <c r="G174" s="184" t="s">
        <v>88</v>
      </c>
      <c r="H174" s="244"/>
      <c r="I174" s="184"/>
      <c r="J174" s="185">
        <f>J173-J172</f>
        <v>0</v>
      </c>
      <c r="K174" s="185">
        <f t="shared" ref="K174:R174" si="93">K173-K172</f>
        <v>0</v>
      </c>
      <c r="L174" s="185">
        <f t="shared" si="93"/>
        <v>0</v>
      </c>
      <c r="M174" s="185">
        <f t="shared" si="93"/>
        <v>0</v>
      </c>
      <c r="N174" s="185">
        <f t="shared" si="93"/>
        <v>0</v>
      </c>
      <c r="O174" s="185">
        <f t="shared" si="93"/>
        <v>0</v>
      </c>
      <c r="P174" s="185">
        <f t="shared" si="93"/>
        <v>0</v>
      </c>
      <c r="Q174" s="185">
        <f t="shared" si="93"/>
        <v>0</v>
      </c>
      <c r="R174" s="185">
        <f t="shared" si="93"/>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0</v>
      </c>
      <c r="N176" s="185">
        <f t="shared" si="94"/>
        <v>0</v>
      </c>
      <c r="O176" s="185">
        <f t="shared" si="94"/>
        <v>0</v>
      </c>
      <c r="P176" s="185">
        <f t="shared" si="94"/>
        <v>0</v>
      </c>
      <c r="Q176" s="185">
        <f t="shared" si="94"/>
        <v>0</v>
      </c>
      <c r="R176" s="185">
        <f t="shared" si="94"/>
        <v>0</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362</v>
      </c>
      <c r="F178" s="271"/>
      <c r="G178" s="271" t="s">
        <v>88</v>
      </c>
      <c r="H178" s="270"/>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0</v>
      </c>
      <c r="R178" s="271">
        <f t="shared" si="95"/>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279</v>
      </c>
      <c r="B180" s="50"/>
    </row>
    <row r="182" spans="1:26" s="91" customFormat="1" x14ac:dyDescent="0.25">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0</v>
      </c>
      <c r="N182" s="184">
        <f t="shared" si="96"/>
        <v>0</v>
      </c>
      <c r="O182" s="184">
        <f t="shared" si="96"/>
        <v>0</v>
      </c>
      <c r="P182" s="184">
        <f t="shared" si="96"/>
        <v>0</v>
      </c>
      <c r="Q182" s="184">
        <f t="shared" si="96"/>
        <v>0</v>
      </c>
      <c r="R182" s="184">
        <f t="shared" si="96"/>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0</v>
      </c>
      <c r="N183" s="184">
        <f t="shared" si="97"/>
        <v>0</v>
      </c>
      <c r="O183" s="184">
        <f t="shared" si="97"/>
        <v>0</v>
      </c>
      <c r="P183" s="184">
        <f t="shared" si="97"/>
        <v>0</v>
      </c>
      <c r="Q183" s="184">
        <f t="shared" si="97"/>
        <v>0</v>
      </c>
      <c r="R183" s="184">
        <f t="shared" si="97"/>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98">F$157</f>
        <v>0</v>
      </c>
      <c r="G184" s="184" t="str">
        <f t="shared" si="98"/>
        <v>£m</v>
      </c>
      <c r="H184" s="184">
        <f t="shared" si="98"/>
        <v>0</v>
      </c>
      <c r="I184" s="184">
        <f t="shared" si="98"/>
        <v>0</v>
      </c>
      <c r="J184" s="184">
        <f t="shared" si="98"/>
        <v>0</v>
      </c>
      <c r="K184" s="184">
        <f t="shared" si="98"/>
        <v>0</v>
      </c>
      <c r="L184" s="184">
        <f t="shared" si="98"/>
        <v>0</v>
      </c>
      <c r="M184" s="184">
        <f t="shared" si="98"/>
        <v>0</v>
      </c>
      <c r="N184" s="184">
        <f t="shared" si="98"/>
        <v>0</v>
      </c>
      <c r="O184" s="184">
        <f t="shared" si="98"/>
        <v>0</v>
      </c>
      <c r="P184" s="184">
        <f t="shared" si="98"/>
        <v>0</v>
      </c>
      <c r="Q184" s="184">
        <f t="shared" si="98"/>
        <v>0</v>
      </c>
      <c r="R184" s="184">
        <f t="shared" si="98"/>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0</v>
      </c>
      <c r="N185" s="184">
        <f t="shared" si="99"/>
        <v>0</v>
      </c>
      <c r="O185" s="184">
        <f t="shared" si="99"/>
        <v>0</v>
      </c>
      <c r="P185" s="184">
        <f t="shared" si="99"/>
        <v>0</v>
      </c>
      <c r="Q185" s="184">
        <f t="shared" si="99"/>
        <v>0</v>
      </c>
      <c r="R185" s="184">
        <f t="shared" si="99"/>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0</v>
      </c>
      <c r="N186" s="184">
        <f t="shared" si="100"/>
        <v>0</v>
      </c>
      <c r="O186" s="184">
        <f t="shared" si="100"/>
        <v>0</v>
      </c>
      <c r="P186" s="184">
        <f t="shared" si="100"/>
        <v>0</v>
      </c>
      <c r="Q186" s="184">
        <f t="shared" si="100"/>
        <v>0</v>
      </c>
      <c r="R186" s="184">
        <f t="shared" si="100"/>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01">F$108</f>
        <v>0</v>
      </c>
      <c r="G187" s="184" t="str">
        <f t="shared" si="101"/>
        <v>£m</v>
      </c>
      <c r="H187" s="184">
        <f t="shared" si="101"/>
        <v>0</v>
      </c>
      <c r="I187" s="184">
        <f t="shared" si="101"/>
        <v>0</v>
      </c>
      <c r="J187" s="184">
        <f t="shared" si="101"/>
        <v>0</v>
      </c>
      <c r="K187" s="184">
        <f t="shared" si="101"/>
        <v>0</v>
      </c>
      <c r="L187" s="184">
        <f t="shared" si="101"/>
        <v>0</v>
      </c>
      <c r="M187" s="184">
        <f t="shared" si="101"/>
        <v>0</v>
      </c>
      <c r="N187" s="184">
        <f t="shared" si="101"/>
        <v>0</v>
      </c>
      <c r="O187" s="184">
        <f t="shared" si="101"/>
        <v>0</v>
      </c>
      <c r="P187" s="184">
        <f t="shared" si="101"/>
        <v>0</v>
      </c>
      <c r="Q187" s="184">
        <f t="shared" si="101"/>
        <v>0</v>
      </c>
      <c r="R187" s="184">
        <f t="shared" si="101"/>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0</v>
      </c>
      <c r="I189" s="184"/>
      <c r="J189" s="184">
        <f t="shared" ref="J189:R194" si="105" xml:space="preserve"> IF(J$188 = 0, 0, J182 / J$188)</f>
        <v>0</v>
      </c>
      <c r="K189" s="184">
        <f t="shared" si="105"/>
        <v>0</v>
      </c>
      <c r="L189" s="184">
        <f t="shared" si="105"/>
        <v>0</v>
      </c>
      <c r="M189" s="185">
        <f t="shared" si="105"/>
        <v>0</v>
      </c>
      <c r="N189" s="184">
        <f t="shared" si="105"/>
        <v>0</v>
      </c>
      <c r="O189" s="184">
        <f t="shared" si="105"/>
        <v>0</v>
      </c>
      <c r="P189" s="184">
        <f t="shared" si="105"/>
        <v>0</v>
      </c>
      <c r="Q189" s="184">
        <f t="shared" si="105"/>
        <v>0</v>
      </c>
      <c r="R189" s="184">
        <f t="shared" si="105"/>
        <v>0</v>
      </c>
      <c r="S189" s="92"/>
      <c r="T189" s="92"/>
      <c r="U189" s="92"/>
      <c r="V189" s="92"/>
      <c r="W189" s="92"/>
      <c r="X189" s="92"/>
      <c r="Y189" s="92"/>
      <c r="Z189" s="92"/>
    </row>
    <row r="190" spans="1:26" s="91" customFormat="1" x14ac:dyDescent="0.25">
      <c r="A190" s="170"/>
      <c r="B190" s="165"/>
      <c r="C190" s="166"/>
      <c r="D190" s="171"/>
      <c r="E190" s="7" t="str">
        <f t="shared" si="102"/>
        <v>True up Nominal return- real</v>
      </c>
      <c r="F190" s="184"/>
      <c r="G190" s="184" t="str">
        <f t="shared" si="103"/>
        <v>£m</v>
      </c>
      <c r="H190" s="244">
        <f t="shared" si="104"/>
        <v>0</v>
      </c>
      <c r="I190" s="184"/>
      <c r="J190" s="184">
        <f t="shared" si="105"/>
        <v>0</v>
      </c>
      <c r="K190" s="184">
        <f t="shared" si="105"/>
        <v>0</v>
      </c>
      <c r="L190" s="184">
        <f t="shared" si="105"/>
        <v>0</v>
      </c>
      <c r="M190" s="185">
        <f t="shared" si="105"/>
        <v>0</v>
      </c>
      <c r="N190" s="184">
        <f xml:space="preserve"> IF(N$188 = 0, 0, N183 / N$188)</f>
        <v>0</v>
      </c>
      <c r="O190" s="184">
        <f t="shared" si="105"/>
        <v>0</v>
      </c>
      <c r="P190" s="184">
        <f t="shared" si="105"/>
        <v>0</v>
      </c>
      <c r="Q190" s="184">
        <f t="shared" si="105"/>
        <v>0</v>
      </c>
      <c r="R190" s="184">
        <f t="shared" si="105"/>
        <v>0</v>
      </c>
      <c r="S190" s="92"/>
      <c r="T190" s="92"/>
      <c r="U190" s="92"/>
      <c r="V190" s="92"/>
      <c r="W190" s="92"/>
      <c r="X190" s="92"/>
      <c r="Y190" s="92"/>
      <c r="Z190" s="92"/>
    </row>
    <row r="191" spans="1:26" s="91" customFormat="1" x14ac:dyDescent="0.25">
      <c r="A191" s="170"/>
      <c r="B191" s="165"/>
      <c r="C191" s="166"/>
      <c r="D191" s="171"/>
      <c r="E191" s="7" t="str">
        <f t="shared" si="102"/>
        <v>Total True up Nominal revenue to company- real</v>
      </c>
      <c r="F191" s="184"/>
      <c r="G191" s="184" t="str">
        <f t="shared" si="103"/>
        <v>£m</v>
      </c>
      <c r="H191" s="244">
        <f t="shared" si="104"/>
        <v>0</v>
      </c>
      <c r="I191" s="184"/>
      <c r="J191" s="184">
        <f t="shared" si="105"/>
        <v>0</v>
      </c>
      <c r="K191" s="184">
        <f t="shared" si="105"/>
        <v>0</v>
      </c>
      <c r="L191" s="184">
        <f t="shared" si="105"/>
        <v>0</v>
      </c>
      <c r="M191" s="185">
        <f t="shared" si="105"/>
        <v>0</v>
      </c>
      <c r="N191" s="184">
        <f t="shared" si="105"/>
        <v>0</v>
      </c>
      <c r="O191" s="184">
        <f t="shared" si="105"/>
        <v>0</v>
      </c>
      <c r="P191" s="184">
        <f t="shared" si="105"/>
        <v>0</v>
      </c>
      <c r="Q191" s="184">
        <f t="shared" si="105"/>
        <v>0</v>
      </c>
      <c r="R191" s="184">
        <f t="shared" si="105"/>
        <v>0</v>
      </c>
      <c r="S191" s="92"/>
      <c r="T191" s="92"/>
      <c r="U191" s="92"/>
      <c r="V191" s="92"/>
      <c r="W191" s="92"/>
      <c r="X191" s="92"/>
      <c r="Y191" s="92"/>
      <c r="Z191" s="92"/>
    </row>
    <row r="192" spans="1:26" s="91" customFormat="1" x14ac:dyDescent="0.25">
      <c r="A192" s="170"/>
      <c r="B192" s="165"/>
      <c r="C192" s="166"/>
      <c r="D192" s="171"/>
      <c r="E192" s="7" t="str">
        <f t="shared" si="102"/>
        <v>RCV run-off company should have received- real</v>
      </c>
      <c r="F192" s="184"/>
      <c r="G192" s="184" t="str">
        <f t="shared" si="103"/>
        <v>£m</v>
      </c>
      <c r="H192" s="244">
        <f t="shared" si="104"/>
        <v>0</v>
      </c>
      <c r="I192" s="184"/>
      <c r="J192" s="184">
        <f t="shared" si="105"/>
        <v>0</v>
      </c>
      <c r="K192" s="184">
        <f t="shared" si="105"/>
        <v>0</v>
      </c>
      <c r="L192" s="184">
        <f t="shared" si="105"/>
        <v>0</v>
      </c>
      <c r="M192" s="185">
        <f t="shared" si="105"/>
        <v>0</v>
      </c>
      <c r="N192" s="184">
        <f t="shared" si="105"/>
        <v>0</v>
      </c>
      <c r="O192" s="184">
        <f t="shared" si="105"/>
        <v>0</v>
      </c>
      <c r="P192" s="184">
        <f t="shared" si="105"/>
        <v>0</v>
      </c>
      <c r="Q192" s="184">
        <f t="shared" si="105"/>
        <v>0</v>
      </c>
      <c r="R192" s="184">
        <f t="shared" si="105"/>
        <v>0</v>
      </c>
      <c r="S192" s="92"/>
      <c r="T192" s="92"/>
      <c r="U192" s="92"/>
      <c r="V192" s="92"/>
      <c r="W192" s="92"/>
      <c r="X192" s="92"/>
      <c r="Y192" s="92"/>
      <c r="Z192" s="92"/>
    </row>
    <row r="193" spans="1:26" s="91" customFormat="1" x14ac:dyDescent="0.25">
      <c r="A193" s="170"/>
      <c r="B193" s="165"/>
      <c r="C193" s="166"/>
      <c r="D193" s="171"/>
      <c r="E193" s="7" t="str">
        <f t="shared" si="102"/>
        <v>Nominal return company should have received- real</v>
      </c>
      <c r="F193" s="184"/>
      <c r="G193" s="184" t="str">
        <f t="shared" si="103"/>
        <v>£m</v>
      </c>
      <c r="H193" s="244">
        <f t="shared" si="104"/>
        <v>0</v>
      </c>
      <c r="I193" s="184"/>
      <c r="J193" s="184">
        <f t="shared" si="105"/>
        <v>0</v>
      </c>
      <c r="K193" s="184">
        <f t="shared" si="105"/>
        <v>0</v>
      </c>
      <c r="L193" s="184">
        <f t="shared" si="105"/>
        <v>0</v>
      </c>
      <c r="M193" s="185">
        <f t="shared" si="105"/>
        <v>0</v>
      </c>
      <c r="N193" s="184">
        <f t="shared" si="105"/>
        <v>0</v>
      </c>
      <c r="O193" s="184">
        <f t="shared" si="105"/>
        <v>0</v>
      </c>
      <c r="P193" s="184">
        <f t="shared" si="105"/>
        <v>0</v>
      </c>
      <c r="Q193" s="184">
        <f t="shared" si="105"/>
        <v>0</v>
      </c>
      <c r="R193" s="184">
        <f t="shared" si="105"/>
        <v>0</v>
      </c>
      <c r="S193" s="92"/>
      <c r="T193" s="92"/>
      <c r="U193" s="92"/>
      <c r="V193" s="92"/>
      <c r="W193" s="92"/>
      <c r="X193" s="92"/>
      <c r="Y193" s="92"/>
      <c r="Z193" s="92"/>
    </row>
    <row r="194" spans="1:26" s="91" customFormat="1" x14ac:dyDescent="0.25">
      <c r="A194" s="170"/>
      <c r="B194" s="165"/>
      <c r="C194" s="166"/>
      <c r="D194" s="171"/>
      <c r="E194" s="7" t="str">
        <f t="shared" si="102"/>
        <v>Total nominal revenue company should have received- real</v>
      </c>
      <c r="F194" s="184"/>
      <c r="G194" s="184" t="str">
        <f t="shared" si="103"/>
        <v>£m</v>
      </c>
      <c r="H194" s="244">
        <f t="shared" si="104"/>
        <v>0</v>
      </c>
      <c r="I194" s="184"/>
      <c r="J194" s="184">
        <f t="shared" si="105"/>
        <v>0</v>
      </c>
      <c r="K194" s="184">
        <f t="shared" si="105"/>
        <v>0</v>
      </c>
      <c r="L194" s="184">
        <f t="shared" si="105"/>
        <v>0</v>
      </c>
      <c r="M194" s="185">
        <f t="shared" si="105"/>
        <v>0</v>
      </c>
      <c r="N194" s="184">
        <f t="shared" si="105"/>
        <v>0</v>
      </c>
      <c r="O194" s="184">
        <f t="shared" si="105"/>
        <v>0</v>
      </c>
      <c r="P194" s="184">
        <f t="shared" si="105"/>
        <v>0</v>
      </c>
      <c r="Q194" s="184">
        <f t="shared" si="105"/>
        <v>0</v>
      </c>
      <c r="R194" s="184">
        <f t="shared" si="105"/>
        <v>0</v>
      </c>
      <c r="S194" s="92"/>
      <c r="T194" s="92"/>
      <c r="U194" s="92"/>
      <c r="V194" s="92"/>
      <c r="W194" s="92"/>
      <c r="X194" s="92"/>
      <c r="Y194" s="92"/>
      <c r="Z194" s="92"/>
    </row>
    <row r="196" spans="1:26" x14ac:dyDescent="0.25">
      <c r="E196" s="7" t="str">
        <f>E$189</f>
        <v>True up Nominal RCV run-off- real</v>
      </c>
      <c r="F196" s="184">
        <f t="shared" ref="F196:R196" si="106">F$189</f>
        <v>0</v>
      </c>
      <c r="G196" s="7" t="str">
        <f t="shared" si="106"/>
        <v>£m</v>
      </c>
      <c r="H196" s="247">
        <f t="shared" si="106"/>
        <v>0</v>
      </c>
      <c r="I196" s="247">
        <f t="shared" si="106"/>
        <v>0</v>
      </c>
      <c r="J196" s="184">
        <f t="shared" si="106"/>
        <v>0</v>
      </c>
      <c r="K196" s="184">
        <f t="shared" si="106"/>
        <v>0</v>
      </c>
      <c r="L196" s="184">
        <f t="shared" si="106"/>
        <v>0</v>
      </c>
      <c r="M196" s="185">
        <f t="shared" si="106"/>
        <v>0</v>
      </c>
      <c r="N196" s="184">
        <f t="shared" si="106"/>
        <v>0</v>
      </c>
      <c r="O196" s="184">
        <f t="shared" si="106"/>
        <v>0</v>
      </c>
      <c r="P196" s="184">
        <f t="shared" si="106"/>
        <v>0</v>
      </c>
      <c r="Q196" s="184">
        <f t="shared" si="106"/>
        <v>0</v>
      </c>
      <c r="R196" s="184">
        <f t="shared" si="106"/>
        <v>0</v>
      </c>
    </row>
    <row r="197" spans="1:26" x14ac:dyDescent="0.25">
      <c r="E197" s="7" t="str">
        <f>E$192</f>
        <v>RCV run-off company should have received- real</v>
      </c>
      <c r="F197" s="184">
        <f t="shared" ref="F197:R197" si="107">F$192</f>
        <v>0</v>
      </c>
      <c r="G197" s="7" t="str">
        <f t="shared" si="107"/>
        <v>£m</v>
      </c>
      <c r="H197" s="247">
        <f t="shared" si="107"/>
        <v>0</v>
      </c>
      <c r="I197" s="247">
        <f t="shared" si="107"/>
        <v>0</v>
      </c>
      <c r="J197" s="184">
        <f t="shared" si="107"/>
        <v>0</v>
      </c>
      <c r="K197" s="184">
        <f t="shared" si="107"/>
        <v>0</v>
      </c>
      <c r="L197" s="184">
        <f t="shared" si="107"/>
        <v>0</v>
      </c>
      <c r="M197" s="185">
        <f t="shared" si="107"/>
        <v>0</v>
      </c>
      <c r="N197" s="184">
        <f t="shared" si="107"/>
        <v>0</v>
      </c>
      <c r="O197" s="184">
        <f t="shared" si="107"/>
        <v>0</v>
      </c>
      <c r="P197" s="184">
        <f t="shared" si="107"/>
        <v>0</v>
      </c>
      <c r="Q197" s="184">
        <f t="shared" si="107"/>
        <v>0</v>
      </c>
      <c r="R197" s="184">
        <f t="shared" si="107"/>
        <v>0</v>
      </c>
    </row>
    <row r="198" spans="1:26" x14ac:dyDescent="0.25">
      <c r="C198" s="278"/>
      <c r="E198" s="7" t="s">
        <v>269</v>
      </c>
      <c r="G198" s="7" t="s">
        <v>88</v>
      </c>
      <c r="H198" s="185">
        <f xml:space="preserve"> SUM(J198:R198)</f>
        <v>0</v>
      </c>
      <c r="I198" s="185"/>
      <c r="J198" s="184">
        <f t="shared" ref="J198:K198" si="108">J197-J196</f>
        <v>0</v>
      </c>
      <c r="K198" s="184">
        <f t="shared" si="108"/>
        <v>0</v>
      </c>
      <c r="L198" s="184">
        <f>L197-L196</f>
        <v>0</v>
      </c>
      <c r="M198" s="185">
        <f>M197-M196</f>
        <v>0</v>
      </c>
      <c r="N198" s="184">
        <f t="shared" ref="N198:R198" si="109">N197-N196</f>
        <v>0</v>
      </c>
      <c r="O198" s="184">
        <f t="shared" si="109"/>
        <v>0</v>
      </c>
      <c r="P198" s="184">
        <f t="shared" si="109"/>
        <v>0</v>
      </c>
      <c r="Q198" s="184">
        <f t="shared" si="109"/>
        <v>0</v>
      </c>
      <c r="R198" s="184">
        <f t="shared" si="109"/>
        <v>0</v>
      </c>
    </row>
    <row r="200" spans="1:26" x14ac:dyDescent="0.25">
      <c r="E200" s="7" t="str">
        <f>E$190</f>
        <v>True up Nominal return- real</v>
      </c>
      <c r="F200" s="184">
        <f t="shared" ref="F200:R200" si="110">F$190</f>
        <v>0</v>
      </c>
      <c r="G200" s="7" t="str">
        <f t="shared" si="110"/>
        <v>£m</v>
      </c>
      <c r="H200" s="247">
        <f t="shared" si="110"/>
        <v>0</v>
      </c>
      <c r="I200" s="247">
        <f t="shared" si="110"/>
        <v>0</v>
      </c>
      <c r="J200" s="184">
        <f t="shared" si="110"/>
        <v>0</v>
      </c>
      <c r="K200" s="184">
        <f t="shared" si="110"/>
        <v>0</v>
      </c>
      <c r="L200" s="184">
        <f t="shared" si="110"/>
        <v>0</v>
      </c>
      <c r="M200" s="185">
        <f t="shared" si="110"/>
        <v>0</v>
      </c>
      <c r="N200" s="184">
        <f t="shared" si="110"/>
        <v>0</v>
      </c>
      <c r="O200" s="184">
        <f t="shared" si="110"/>
        <v>0</v>
      </c>
      <c r="P200" s="184">
        <f t="shared" si="110"/>
        <v>0</v>
      </c>
      <c r="Q200" s="184">
        <f t="shared" si="110"/>
        <v>0</v>
      </c>
      <c r="R200" s="184">
        <f t="shared" si="110"/>
        <v>0</v>
      </c>
    </row>
    <row r="201" spans="1:26" x14ac:dyDescent="0.25">
      <c r="E201" s="7" t="str">
        <f>E$193</f>
        <v>Nominal return company should have received- real</v>
      </c>
      <c r="F201" s="184">
        <f t="shared" ref="F201:R201" si="111">F$193</f>
        <v>0</v>
      </c>
      <c r="G201" s="7" t="str">
        <f t="shared" si="111"/>
        <v>£m</v>
      </c>
      <c r="H201" s="247">
        <f t="shared" si="111"/>
        <v>0</v>
      </c>
      <c r="I201" s="247">
        <f t="shared" si="111"/>
        <v>0</v>
      </c>
      <c r="J201" s="184">
        <f t="shared" si="111"/>
        <v>0</v>
      </c>
      <c r="K201" s="184">
        <f t="shared" si="111"/>
        <v>0</v>
      </c>
      <c r="L201" s="184">
        <f t="shared" si="111"/>
        <v>0</v>
      </c>
      <c r="M201" s="185">
        <f t="shared" si="111"/>
        <v>0</v>
      </c>
      <c r="N201" s="184">
        <f t="shared" si="111"/>
        <v>0</v>
      </c>
      <c r="O201" s="184">
        <f t="shared" si="111"/>
        <v>0</v>
      </c>
      <c r="P201" s="184">
        <f t="shared" si="111"/>
        <v>0</v>
      </c>
      <c r="Q201" s="184">
        <f t="shared" si="111"/>
        <v>0</v>
      </c>
      <c r="R201" s="184">
        <f t="shared" si="111"/>
        <v>0</v>
      </c>
    </row>
    <row r="202" spans="1:26" x14ac:dyDescent="0.25">
      <c r="C202" s="278"/>
      <c r="E202" s="7" t="s">
        <v>276</v>
      </c>
      <c r="G202" s="7" t="s">
        <v>88</v>
      </c>
      <c r="H202" s="185">
        <f xml:space="preserve"> SUM(J202:R202)</f>
        <v>0</v>
      </c>
      <c r="I202" s="185"/>
      <c r="J202" s="184">
        <f t="shared" ref="J202:K202" si="112">J201-J200</f>
        <v>0</v>
      </c>
      <c r="K202" s="184">
        <f t="shared" si="112"/>
        <v>0</v>
      </c>
      <c r="L202" s="184">
        <f>L201-L200</f>
        <v>0</v>
      </c>
      <c r="M202" s="185">
        <f>M201-M200</f>
        <v>0</v>
      </c>
      <c r="N202" s="184">
        <f t="shared" ref="N202:R202" si="113">N201-N200</f>
        <v>0</v>
      </c>
      <c r="O202" s="184">
        <f>O201-O200</f>
        <v>0</v>
      </c>
      <c r="P202" s="184">
        <f t="shared" si="113"/>
        <v>0</v>
      </c>
      <c r="Q202" s="184">
        <f t="shared" si="113"/>
        <v>0</v>
      </c>
      <c r="R202" s="184">
        <f t="shared" si="113"/>
        <v>0</v>
      </c>
    </row>
    <row r="204" spans="1:26" x14ac:dyDescent="0.25">
      <c r="E204" s="7" t="str">
        <f>E$191</f>
        <v>Total True up Nominal revenue to company- real</v>
      </c>
      <c r="F204" s="184">
        <f t="shared" ref="F204:R204" si="114">F$191</f>
        <v>0</v>
      </c>
      <c r="G204" s="7" t="str">
        <f t="shared" si="114"/>
        <v>£m</v>
      </c>
      <c r="H204" s="247">
        <f t="shared" si="114"/>
        <v>0</v>
      </c>
      <c r="I204" s="247"/>
      <c r="J204" s="184">
        <f t="shared" si="114"/>
        <v>0</v>
      </c>
      <c r="K204" s="184">
        <f t="shared" si="114"/>
        <v>0</v>
      </c>
      <c r="L204" s="184">
        <f t="shared" si="114"/>
        <v>0</v>
      </c>
      <c r="M204" s="185">
        <f t="shared" si="114"/>
        <v>0</v>
      </c>
      <c r="N204" s="184">
        <f t="shared" si="114"/>
        <v>0</v>
      </c>
      <c r="O204" s="184">
        <f t="shared" si="114"/>
        <v>0</v>
      </c>
      <c r="P204" s="184">
        <f t="shared" si="114"/>
        <v>0</v>
      </c>
      <c r="Q204" s="184">
        <f t="shared" si="114"/>
        <v>0</v>
      </c>
      <c r="R204" s="184">
        <f t="shared" si="114"/>
        <v>0</v>
      </c>
    </row>
    <row r="205" spans="1:26" x14ac:dyDescent="0.25">
      <c r="E205" s="7" t="str">
        <f>E$194</f>
        <v>Total nominal revenue company should have received- real</v>
      </c>
      <c r="F205" s="184">
        <f t="shared" ref="F205:R205" si="115">F$194</f>
        <v>0</v>
      </c>
      <c r="G205" s="7" t="str">
        <f t="shared" si="115"/>
        <v>£m</v>
      </c>
      <c r="H205" s="247">
        <f t="shared" si="115"/>
        <v>0</v>
      </c>
      <c r="I205" s="247"/>
      <c r="J205" s="184">
        <f t="shared" si="115"/>
        <v>0</v>
      </c>
      <c r="K205" s="184">
        <f t="shared" si="115"/>
        <v>0</v>
      </c>
      <c r="L205" s="184">
        <f t="shared" si="115"/>
        <v>0</v>
      </c>
      <c r="M205" s="185">
        <f t="shared" si="115"/>
        <v>0</v>
      </c>
      <c r="N205" s="184">
        <f t="shared" si="115"/>
        <v>0</v>
      </c>
      <c r="O205" s="184">
        <f t="shared" si="115"/>
        <v>0</v>
      </c>
      <c r="P205" s="184">
        <f t="shared" si="115"/>
        <v>0</v>
      </c>
      <c r="Q205" s="184">
        <f t="shared" si="115"/>
        <v>0</v>
      </c>
      <c r="R205" s="184">
        <f t="shared" si="115"/>
        <v>0</v>
      </c>
    </row>
    <row r="206" spans="1:26" x14ac:dyDescent="0.25">
      <c r="C206" s="278"/>
      <c r="E206" s="7" t="s">
        <v>322</v>
      </c>
      <c r="G206" s="7" t="s">
        <v>88</v>
      </c>
      <c r="H206" s="185">
        <f xml:space="preserve"> SUM(J206:R206)</f>
        <v>0</v>
      </c>
      <c r="I206" s="185"/>
      <c r="J206" s="184">
        <f t="shared" ref="J206:K206" si="116">J205-J204</f>
        <v>0</v>
      </c>
      <c r="K206" s="184">
        <f t="shared" si="116"/>
        <v>0</v>
      </c>
      <c r="L206" s="184">
        <f>L205-L204</f>
        <v>0</v>
      </c>
      <c r="M206" s="185">
        <f>M205-M204</f>
        <v>0</v>
      </c>
      <c r="N206" s="184">
        <f t="shared" ref="N206:R206" si="117">N205-N204</f>
        <v>0</v>
      </c>
      <c r="O206" s="184">
        <f t="shared" si="117"/>
        <v>0</v>
      </c>
      <c r="P206" s="184">
        <f t="shared" si="117"/>
        <v>0</v>
      </c>
      <c r="Q206" s="184">
        <f t="shared" si="117"/>
        <v>0</v>
      </c>
      <c r="R206" s="184">
        <f t="shared" si="117"/>
        <v>0</v>
      </c>
    </row>
    <row r="208" spans="1:26" x14ac:dyDescent="0.25">
      <c r="B208" s="61" t="s">
        <v>270</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InpR!E$111</f>
        <v>WACC real on RCV - CPI(H) bf and additions - BR</v>
      </c>
      <c r="F210" s="205">
        <f>InpR!F$111</f>
        <v>0</v>
      </c>
      <c r="G210" s="223" t="str">
        <f>InpR!G$111</f>
        <v>%</v>
      </c>
      <c r="H210" s="205" t="str">
        <f>InpR!I$111</f>
        <v>PR19 Financial model, 'Bio Resources' sheet row 860</v>
      </c>
      <c r="I210" s="205" t="e">
        <f>InpR!#REF!</f>
        <v>#REF!</v>
      </c>
      <c r="J210" s="205">
        <f>InpR!J$111</f>
        <v>0</v>
      </c>
      <c r="K210" s="205">
        <f>InpR!K$111</f>
        <v>0</v>
      </c>
      <c r="L210" s="205">
        <f>InpR!L$111</f>
        <v>0</v>
      </c>
      <c r="M210" s="205">
        <f>InpR!M$111</f>
        <v>0</v>
      </c>
      <c r="N210" s="205">
        <f>InpR!N$111</f>
        <v>0</v>
      </c>
      <c r="O210" s="205">
        <f>InpR!O$111</f>
        <v>0</v>
      </c>
      <c r="P210" s="205">
        <f>InpR!P$111</f>
        <v>0</v>
      </c>
      <c r="Q210" s="205">
        <f>InpR!Q$111</f>
        <v>0</v>
      </c>
      <c r="R210" s="205">
        <f>InpR!R$111</f>
        <v>0</v>
      </c>
    </row>
    <row r="211" spans="1:18" x14ac:dyDescent="0.25">
      <c r="E211" s="7" t="s">
        <v>272</v>
      </c>
      <c r="G211" s="7" t="s">
        <v>273</v>
      </c>
      <c r="J211" s="255">
        <f xml:space="preserve"> (1 + J$210) ^ J$209</f>
        <v>1</v>
      </c>
      <c r="K211" s="255">
        <f t="shared" ref="K211:R211" si="118" xml:space="preserve"> (1 + K$210) ^ K$209</f>
        <v>1</v>
      </c>
      <c r="L211" s="255">
        <f t="shared" si="118"/>
        <v>1</v>
      </c>
      <c r="M211" s="255">
        <f t="shared" si="118"/>
        <v>1</v>
      </c>
      <c r="N211" s="255">
        <f t="shared" si="118"/>
        <v>1</v>
      </c>
      <c r="O211" s="255">
        <f t="shared" si="118"/>
        <v>1</v>
      </c>
      <c r="P211" s="255">
        <f t="shared" si="118"/>
        <v>1</v>
      </c>
      <c r="Q211" s="255">
        <f t="shared" si="118"/>
        <v>1</v>
      </c>
      <c r="R211" s="255">
        <f t="shared" si="118"/>
        <v>1</v>
      </c>
    </row>
    <row r="213" spans="1:18" x14ac:dyDescent="0.25">
      <c r="B213" s="61" t="s">
        <v>274</v>
      </c>
    </row>
    <row r="214" spans="1:18" x14ac:dyDescent="0.25">
      <c r="E214" s="7" t="str">
        <f>E$198</f>
        <v>Value of True up run-off - real</v>
      </c>
      <c r="F214" s="184">
        <f t="shared" ref="F214:R214" si="119">F$198</f>
        <v>0</v>
      </c>
      <c r="G214" s="7" t="str">
        <f t="shared" si="119"/>
        <v>£m</v>
      </c>
      <c r="H214" s="247">
        <f t="shared" si="119"/>
        <v>0</v>
      </c>
      <c r="I214" s="247">
        <f t="shared" si="119"/>
        <v>0</v>
      </c>
      <c r="J214" s="184">
        <f t="shared" si="119"/>
        <v>0</v>
      </c>
      <c r="K214" s="184">
        <f t="shared" si="119"/>
        <v>0</v>
      </c>
      <c r="L214" s="184">
        <f t="shared" si="119"/>
        <v>0</v>
      </c>
      <c r="M214" s="185">
        <f t="shared" si="119"/>
        <v>0</v>
      </c>
      <c r="N214" s="184">
        <f t="shared" si="119"/>
        <v>0</v>
      </c>
      <c r="O214" s="184">
        <f t="shared" si="119"/>
        <v>0</v>
      </c>
      <c r="P214" s="184">
        <f t="shared" si="119"/>
        <v>0</v>
      </c>
      <c r="Q214" s="184">
        <f t="shared" si="119"/>
        <v>0</v>
      </c>
      <c r="R214" s="184">
        <f t="shared" si="119"/>
        <v>0</v>
      </c>
    </row>
    <row r="215" spans="1:18" x14ac:dyDescent="0.25">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v>
      </c>
      <c r="N215" s="184">
        <f t="shared" si="120"/>
        <v>1</v>
      </c>
      <c r="O215" s="184">
        <f t="shared" si="120"/>
        <v>1</v>
      </c>
      <c r="P215" s="184">
        <f t="shared" si="120"/>
        <v>1</v>
      </c>
      <c r="Q215" s="184">
        <f t="shared" si="120"/>
        <v>1</v>
      </c>
      <c r="R215" s="184">
        <f t="shared" si="120"/>
        <v>1</v>
      </c>
    </row>
    <row r="216" spans="1:18" s="34" customFormat="1" x14ac:dyDescent="0.25">
      <c r="A216" s="265"/>
      <c r="B216" s="266"/>
      <c r="C216" s="267"/>
      <c r="D216" s="268"/>
      <c r="E216" s="34" t="s">
        <v>363</v>
      </c>
      <c r="G216" s="34" t="s">
        <v>88</v>
      </c>
      <c r="H216" s="271">
        <f xml:space="preserve"> SUM(J216:R216)</f>
        <v>0</v>
      </c>
      <c r="J216" s="271">
        <f xml:space="preserve"> J214 * J215</f>
        <v>0</v>
      </c>
      <c r="K216" s="271">
        <f t="shared" ref="K216:R216" si="121" xml:space="preserve"> K214 * K215</f>
        <v>0</v>
      </c>
      <c r="L216" s="271">
        <f t="shared" si="121"/>
        <v>0</v>
      </c>
      <c r="M216" s="277">
        <f t="shared" si="121"/>
        <v>0</v>
      </c>
      <c r="N216" s="271">
        <f t="shared" si="121"/>
        <v>0</v>
      </c>
      <c r="O216" s="271">
        <f t="shared" si="121"/>
        <v>0</v>
      </c>
      <c r="P216" s="271">
        <f t="shared" si="121"/>
        <v>0</v>
      </c>
      <c r="Q216" s="271">
        <f t="shared" si="121"/>
        <v>0</v>
      </c>
      <c r="R216" s="271">
        <f t="shared" si="121"/>
        <v>0</v>
      </c>
    </row>
    <row r="218" spans="1:18" x14ac:dyDescent="0.25">
      <c r="B218" s="61" t="s">
        <v>275</v>
      </c>
    </row>
    <row r="219" spans="1:18" x14ac:dyDescent="0.25">
      <c r="E219" s="7" t="str">
        <f>E202</f>
        <v>Value of True up return - real</v>
      </c>
      <c r="F219" s="184">
        <f t="shared" ref="F219:R219" si="122">F202</f>
        <v>0</v>
      </c>
      <c r="G219" s="7" t="str">
        <f t="shared" si="122"/>
        <v>£m</v>
      </c>
      <c r="H219" s="247">
        <f t="shared" si="122"/>
        <v>0</v>
      </c>
      <c r="I219" s="247">
        <f t="shared" si="122"/>
        <v>0</v>
      </c>
      <c r="J219" s="184">
        <f t="shared" si="122"/>
        <v>0</v>
      </c>
      <c r="K219" s="184">
        <f t="shared" si="122"/>
        <v>0</v>
      </c>
      <c r="L219" s="184">
        <f t="shared" si="122"/>
        <v>0</v>
      </c>
      <c r="M219" s="185">
        <f t="shared" si="122"/>
        <v>0</v>
      </c>
      <c r="N219" s="184">
        <f t="shared" si="122"/>
        <v>0</v>
      </c>
      <c r="O219" s="184">
        <f t="shared" si="122"/>
        <v>0</v>
      </c>
      <c r="P219" s="184">
        <f t="shared" si="122"/>
        <v>0</v>
      </c>
      <c r="Q219" s="184">
        <f t="shared" si="122"/>
        <v>0</v>
      </c>
      <c r="R219" s="184">
        <f t="shared" si="122"/>
        <v>0</v>
      </c>
    </row>
    <row r="220" spans="1:18" x14ac:dyDescent="0.25">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v>
      </c>
      <c r="N220" s="184">
        <f t="shared" si="123"/>
        <v>1</v>
      </c>
      <c r="O220" s="184">
        <f t="shared" si="123"/>
        <v>1</v>
      </c>
      <c r="P220" s="184">
        <f t="shared" si="123"/>
        <v>1</v>
      </c>
      <c r="Q220" s="184">
        <f t="shared" si="123"/>
        <v>1</v>
      </c>
      <c r="R220" s="184">
        <f t="shared" si="123"/>
        <v>1</v>
      </c>
    </row>
    <row r="221" spans="1:18" s="34" customFormat="1" x14ac:dyDescent="0.25">
      <c r="A221" s="265"/>
      <c r="B221" s="266"/>
      <c r="C221" s="267"/>
      <c r="D221" s="268"/>
      <c r="E221" s="34" t="s">
        <v>364</v>
      </c>
      <c r="G221" s="34" t="s">
        <v>88</v>
      </c>
      <c r="H221" s="271">
        <f xml:space="preserve"> SUM(J221:R221)</f>
        <v>0</v>
      </c>
      <c r="J221" s="271">
        <f xml:space="preserve"> J219 * J220</f>
        <v>0</v>
      </c>
      <c r="K221" s="271">
        <f t="shared" ref="K221:M221" si="124" xml:space="preserve"> K219 * K220</f>
        <v>0</v>
      </c>
      <c r="L221" s="271">
        <f t="shared" si="124"/>
        <v>0</v>
      </c>
      <c r="M221" s="277">
        <f t="shared" si="124"/>
        <v>0</v>
      </c>
      <c r="N221" s="271">
        <f xml:space="preserve"> N219 * N220</f>
        <v>0</v>
      </c>
      <c r="O221" s="271">
        <f t="shared" ref="O221:R221" si="125" xml:space="preserve"> O219 * O220</f>
        <v>0</v>
      </c>
      <c r="P221" s="271">
        <f t="shared" si="125"/>
        <v>0</v>
      </c>
      <c r="Q221" s="271">
        <f t="shared" si="125"/>
        <v>0</v>
      </c>
      <c r="R221" s="271">
        <f t="shared" si="125"/>
        <v>0</v>
      </c>
    </row>
    <row r="223" spans="1:18" x14ac:dyDescent="0.25">
      <c r="A223" s="10" t="s">
        <v>62</v>
      </c>
      <c r="B223" s="1"/>
      <c r="C223" s="1"/>
      <c r="D223" s="1"/>
      <c r="E223" s="1"/>
      <c r="F223" s="1"/>
      <c r="G223" s="1"/>
      <c r="H223" s="1"/>
      <c r="I223" s="1"/>
      <c r="J223" s="1"/>
      <c r="K223" s="1"/>
      <c r="L223" s="1"/>
      <c r="M223" s="1"/>
      <c r="N223" s="1"/>
      <c r="O223" s="1"/>
      <c r="P223" s="1"/>
      <c r="Q223" s="1"/>
      <c r="R223" s="1"/>
    </row>
  </sheetData>
  <conditionalFormatting sqref="F2">
    <cfRule type="cellIs" dxfId="31" priority="4" stopIfTrue="1" operator="notEqual">
      <formula>0</formula>
    </cfRule>
    <cfRule type="cellIs" dxfId="30" priority="5" stopIfTrue="1" operator="equal">
      <formula>""</formula>
    </cfRule>
  </conditionalFormatting>
  <conditionalFormatting sqref="F165">
    <cfRule type="cellIs" dxfId="29" priority="2" stopIfTrue="1" operator="notEqual">
      <formula>0</formula>
    </cfRule>
    <cfRule type="cellIs" dxfId="28" priority="3" stopIfTrue="1" operator="equal">
      <formula>""</formula>
    </cfRule>
  </conditionalFormatting>
  <conditionalFormatting sqref="J3:Z3">
    <cfRule type="cellIs" dxfId="27" priority="8" operator="equal">
      <formula>"Post-Fcst"</formula>
    </cfRule>
    <cfRule type="cellIs" dxfId="26" priority="9" operator="equal">
      <formula>"Forecast"</formula>
    </cfRule>
    <cfRule type="cellIs" dxfId="25" priority="10" operator="equal">
      <formula>"Pre Fcst"</formula>
    </cfRule>
  </conditionalFormatting>
  <conditionalFormatting sqref="J165:XFD165">
    <cfRule type="cellIs" dxfId="24" priority="6" stopIfTrue="1" operator="notEqual">
      <formula>0</formula>
    </cfRule>
    <cfRule type="cellIs" dxfId="23"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374</v>
      </c>
      <c r="B8" s="286"/>
      <c r="C8" s="287"/>
      <c r="D8" s="287"/>
      <c r="E8" s="287"/>
      <c r="F8" s="287"/>
      <c r="G8" s="287"/>
      <c r="H8" s="287"/>
      <c r="I8" s="287"/>
      <c r="J8" s="287"/>
      <c r="K8" s="287"/>
      <c r="L8" s="287"/>
      <c r="M8" s="287"/>
      <c r="N8" s="287"/>
      <c r="O8" s="287"/>
      <c r="P8" s="287"/>
      <c r="Q8" s="287"/>
      <c r="R8" s="287"/>
    </row>
    <row r="10" spans="1:26" x14ac:dyDescent="0.25">
      <c r="C10" s="110" t="s">
        <v>259</v>
      </c>
    </row>
    <row r="12" spans="1:26" x14ac:dyDescent="0.25">
      <c r="B12" s="61" t="s">
        <v>132</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135</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136</v>
      </c>
      <c r="G24" s="91" t="s">
        <v>88</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InpR!E$98</f>
        <v>Run-off rate - CPI(H) + RPI wedge - active - DMMY</v>
      </c>
      <c r="F26" s="205">
        <f xml:space="preserve"> InpR!F$98</f>
        <v>0</v>
      </c>
      <c r="G26" s="223" t="str">
        <f xml:space="preserve"> InpR!G$98</f>
        <v>%</v>
      </c>
      <c r="H26" s="205" t="str">
        <f xml:space="preserve"> InpR!I$98</f>
        <v>PR19 Financial model, 'F_OutputsMaster' sheet row 966, PR19FM2103POST</v>
      </c>
      <c r="I26" s="205" t="e">
        <f xml:space="preserve"> InpR!#REF!</f>
        <v>#REF!</v>
      </c>
      <c r="J26" s="205">
        <f xml:space="preserve"> InpR!J$98</f>
        <v>0</v>
      </c>
      <c r="K26" s="205">
        <f xml:space="preserve"> InpR!K$98</f>
        <v>0</v>
      </c>
      <c r="L26" s="205">
        <f xml:space="preserve"> InpR!L$98</f>
        <v>0</v>
      </c>
      <c r="M26" s="205">
        <f xml:space="preserve"> InpR!M$98</f>
        <v>0</v>
      </c>
      <c r="N26" s="205">
        <f xml:space="preserve"> InpR!N$98</f>
        <v>0</v>
      </c>
      <c r="O26" s="205">
        <f xml:space="preserve"> InpR!O$98</f>
        <v>0</v>
      </c>
      <c r="P26" s="205">
        <f xml:space="preserve"> InpR!P$98</f>
        <v>0</v>
      </c>
      <c r="Q26" s="205">
        <f xml:space="preserve"> InpR!Q$98</f>
        <v>0</v>
      </c>
      <c r="R26" s="205">
        <f xml:space="preserve"> InpR!R$98</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InpR!$E$91</f>
        <v>RCV - CPI(H) + RPI wedge initial balance - nominal - DMMY</v>
      </c>
      <c r="F31" s="250">
        <f>InpR!$F$91</f>
        <v>0</v>
      </c>
      <c r="G31" s="249" t="str">
        <f>InpR!$G$91</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138</v>
      </c>
      <c r="G34" s="92" t="s">
        <v>88</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141</v>
      </c>
      <c r="G37" s="163" t="s">
        <v>88</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142</v>
      </c>
      <c r="G42" s="92" t="s">
        <v>88</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143</v>
      </c>
    </row>
    <row r="45" spans="1:26" s="205" customFormat="1" x14ac:dyDescent="0.25">
      <c r="A45" s="201"/>
      <c r="B45" s="202"/>
      <c r="C45" s="203"/>
      <c r="D45" s="204"/>
      <c r="E45" s="205" t="str">
        <f xml:space="preserve"> InpR!E$105</f>
        <v>WACC on RCV - CPI(H) + RPI wedge bf and additions - DMMY</v>
      </c>
      <c r="F45" s="205">
        <f xml:space="preserve"> InpR!F$105</f>
        <v>0</v>
      </c>
      <c r="G45" s="223" t="str">
        <f xml:space="preserve"> InpR!G$105</f>
        <v>%</v>
      </c>
      <c r="H45" s="205" t="str">
        <f xml:space="preserve"> InpR!I$105</f>
        <v>PR19 Financial model, 'Dummy Control' sheet row 980</v>
      </c>
      <c r="I45" s="205" t="e">
        <f xml:space="preserve"> InpR!#REF!</f>
        <v>#REF!</v>
      </c>
      <c r="J45" s="205">
        <f xml:space="preserve"> InpR!J$105</f>
        <v>0</v>
      </c>
      <c r="K45" s="205">
        <f xml:space="preserve"> InpR!K$105</f>
        <v>0</v>
      </c>
      <c r="L45" s="205">
        <f xml:space="preserve"> InpR!L$105</f>
        <v>0</v>
      </c>
      <c r="M45" s="205">
        <f xml:space="preserve"> InpR!M$105</f>
        <v>0</v>
      </c>
      <c r="N45" s="205">
        <f xml:space="preserve"> InpR!N$105</f>
        <v>0</v>
      </c>
      <c r="O45" s="205">
        <f xml:space="preserve"> InpR!O$105</f>
        <v>0</v>
      </c>
      <c r="P45" s="205">
        <f xml:space="preserve"> InpR!P$105</f>
        <v>0</v>
      </c>
      <c r="Q45" s="205">
        <f xml:space="preserve"> InpR!Q$105</f>
        <v>0</v>
      </c>
      <c r="R45" s="205">
        <f xml:space="preserve"> InpR!R$105</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144</v>
      </c>
      <c r="G48" s="91" t="s">
        <v>88</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145</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146</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5" t="s">
        <v>147</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260</v>
      </c>
      <c r="M57" s="177"/>
      <c r="N57" s="177"/>
      <c r="O57" s="177"/>
      <c r="P57" s="177"/>
      <c r="Q57" s="177"/>
    </row>
    <row r="58" spans="1:26" x14ac:dyDescent="0.25">
      <c r="C58" s="110" t="s">
        <v>261</v>
      </c>
      <c r="M58" s="177"/>
      <c r="N58" s="177"/>
      <c r="O58" s="177"/>
      <c r="P58" s="177"/>
      <c r="Q58" s="177"/>
    </row>
    <row r="59" spans="1:26" x14ac:dyDescent="0.25">
      <c r="C59" s="110" t="s">
        <v>262</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148</v>
      </c>
      <c r="G61" s="91" t="s">
        <v>88</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2"/>
      <c r="N62" s="282"/>
      <c r="O62" s="282"/>
      <c r="P62" s="282"/>
      <c r="Q62" s="282"/>
      <c r="R62" s="247"/>
    </row>
    <row r="63" spans="1:26" x14ac:dyDescent="0.25">
      <c r="A63" s="285" t="s">
        <v>375</v>
      </c>
      <c r="B63" s="286"/>
      <c r="C63" s="287"/>
      <c r="D63" s="287"/>
      <c r="E63" s="287"/>
      <c r="F63" s="287"/>
      <c r="G63" s="287"/>
      <c r="H63" s="287"/>
      <c r="I63" s="287"/>
      <c r="J63" s="287"/>
      <c r="K63" s="287"/>
      <c r="L63" s="287"/>
      <c r="M63" s="287"/>
      <c r="N63" s="287"/>
      <c r="O63" s="287"/>
      <c r="P63" s="287"/>
      <c r="Q63" s="287"/>
      <c r="R63" s="287"/>
    </row>
    <row r="65" spans="1:16383" x14ac:dyDescent="0.25">
      <c r="C65" s="110" t="s">
        <v>263</v>
      </c>
    </row>
    <row r="67" spans="1:16383" x14ac:dyDescent="0.25">
      <c r="B67" s="61" t="s">
        <v>149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2.4332621551423239E-2</v>
      </c>
      <c r="Q69" s="205">
        <f>Index!Q$135</f>
        <v>1.1007461952447839E-2</v>
      </c>
      <c r="R69" s="205">
        <f>Index!R$135</f>
        <v>-1.02</v>
      </c>
    </row>
    <row r="70" spans="1:16383" s="172" customFormat="1" x14ac:dyDescent="0.25">
      <c r="A70" s="173"/>
      <c r="B70" s="174"/>
      <c r="C70" s="175"/>
      <c r="D70" s="176"/>
      <c r="E70" s="172" t="s">
        <v>150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4.5332621551423813E-2</v>
      </c>
      <c r="Q70" s="172">
        <f t="shared" si="26"/>
        <v>3.2007461952449079E-2</v>
      </c>
      <c r="R70" s="172">
        <f t="shared" si="26"/>
        <v>-1.0000000000000009</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151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4.5332621551423813E-2</v>
      </c>
      <c r="Q74" s="172">
        <f t="shared" si="28"/>
        <v>3.2007461952449079E-2</v>
      </c>
      <c r="R74" s="172">
        <f t="shared" si="28"/>
        <v>-1.0000000000000009</v>
      </c>
      <c r="S74" s="177"/>
      <c r="T74" s="177"/>
      <c r="U74" s="177"/>
      <c r="V74" s="177"/>
      <c r="W74" s="177"/>
      <c r="X74" s="177"/>
      <c r="Y74" s="177"/>
      <c r="Z74" s="177"/>
    </row>
    <row r="75" spans="1:16383" x14ac:dyDescent="0.25">
      <c r="E75" s="7" t="s">
        <v>152</v>
      </c>
      <c r="G75" s="162" t="s">
        <v>88</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InpR!E$98</f>
        <v>Run-off rate - CPI(H) + RPI wedge - active - DMMY</v>
      </c>
      <c r="F77" s="205">
        <f xml:space="preserve"> InpR!F$98</f>
        <v>0</v>
      </c>
      <c r="G77" s="223" t="str">
        <f xml:space="preserve"> InpR!G$98</f>
        <v>%</v>
      </c>
      <c r="H77" s="205" t="str">
        <f xml:space="preserve"> InpR!I$98</f>
        <v>PR19 Financial model, 'F_OutputsMaster' sheet row 966, PR19FM2103POST</v>
      </c>
      <c r="I77" s="205" t="e">
        <f xml:space="preserve"> InpR!#REF!</f>
        <v>#REF!</v>
      </c>
      <c r="J77" s="205">
        <f xml:space="preserve"> InpR!J$98</f>
        <v>0</v>
      </c>
      <c r="K77" s="205">
        <f xml:space="preserve"> InpR!K$98</f>
        <v>0</v>
      </c>
      <c r="L77" s="205">
        <f xml:space="preserve"> InpR!L$98</f>
        <v>0</v>
      </c>
      <c r="M77" s="205">
        <f xml:space="preserve"> InpR!M$98</f>
        <v>0</v>
      </c>
      <c r="N77" s="205">
        <f xml:space="preserve"> InpR!N$98</f>
        <v>0</v>
      </c>
      <c r="O77" s="205">
        <f xml:space="preserve"> InpR!O$98</f>
        <v>0</v>
      </c>
      <c r="P77" s="205">
        <f xml:space="preserve"> InpR!P$98</f>
        <v>0</v>
      </c>
      <c r="Q77" s="205">
        <f xml:space="preserve"> InpR!Q$98</f>
        <v>0</v>
      </c>
      <c r="R77" s="205">
        <f xml:space="preserve"> InpR!R$98</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153</v>
      </c>
      <c r="F80" s="244"/>
      <c r="G80" s="244" t="s">
        <v>88</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InpR!$E$91</f>
        <v>RCV - CPI(H) + RPI wedge initial balance - nominal - DMMY</v>
      </c>
      <c r="F82" s="250">
        <f>InpR!$F$91</f>
        <v>0</v>
      </c>
      <c r="G82" s="249" t="str">
        <f>InpR!$G$91</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154</v>
      </c>
      <c r="G85" s="162" t="s">
        <v>88</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139</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140</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155</v>
      </c>
      <c r="G88" s="163" t="s">
        <v>88</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173</v>
      </c>
      <c r="G93" s="92" t="s">
        <v>88</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156</v>
      </c>
    </row>
    <row r="96" spans="1:18" s="205" customFormat="1" x14ac:dyDescent="0.25">
      <c r="A96" s="201"/>
      <c r="B96" s="202"/>
      <c r="C96" s="203"/>
      <c r="D96" s="204"/>
      <c r="E96" s="205" t="str">
        <f xml:space="preserve"> InpR!E$105</f>
        <v>WACC on RCV - CPI(H) + RPI wedge bf and additions - DMMY</v>
      </c>
      <c r="F96" s="205">
        <f xml:space="preserve"> InpR!F$105</f>
        <v>0</v>
      </c>
      <c r="G96" s="223" t="str">
        <f xml:space="preserve"> InpR!G$105</f>
        <v>%</v>
      </c>
      <c r="H96" s="205" t="str">
        <f xml:space="preserve"> InpR!I$105</f>
        <v>PR19 Financial model, 'Dummy Control' sheet row 980</v>
      </c>
      <c r="I96" s="205" t="e">
        <f xml:space="preserve"> InpR!#REF!</f>
        <v>#REF!</v>
      </c>
      <c r="J96" s="205">
        <f xml:space="preserve"> InpR!J$105</f>
        <v>0</v>
      </c>
      <c r="K96" s="205">
        <f xml:space="preserve"> InpR!K$105</f>
        <v>0</v>
      </c>
      <c r="L96" s="205">
        <f xml:space="preserve"> InpR!L$105</f>
        <v>0</v>
      </c>
      <c r="M96" s="205">
        <f xml:space="preserve"> InpR!M$105</f>
        <v>0</v>
      </c>
      <c r="N96" s="205">
        <f xml:space="preserve"> InpR!N$105</f>
        <v>0</v>
      </c>
      <c r="O96" s="205">
        <f xml:space="preserve"> InpR!O$105</f>
        <v>0</v>
      </c>
      <c r="P96" s="205">
        <f xml:space="preserve"> InpR!P$105</f>
        <v>0</v>
      </c>
      <c r="Q96" s="205">
        <f xml:space="preserve"> InpR!Q$105</f>
        <v>0</v>
      </c>
      <c r="R96" s="205">
        <f xml:space="preserve"> InpR!R$105</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157</v>
      </c>
      <c r="F99" s="244"/>
      <c r="G99" s="184" t="s">
        <v>88</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8"/>
      <c r="E103" s="7" t="s">
        <v>318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158</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266</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265</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267</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264</v>
      </c>
    </row>
    <row r="121" spans="1:26" x14ac:dyDescent="0.25">
      <c r="C121" s="110" t="s">
        <v>159</v>
      </c>
    </row>
    <row r="122" spans="1:26" x14ac:dyDescent="0.25">
      <c r="C122" s="110" t="s">
        <v>160</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161</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0</v>
      </c>
      <c r="N128" s="245">
        <f t="shared" si="58"/>
        <v>0</v>
      </c>
      <c r="O128" s="245">
        <f t="shared" si="58"/>
        <v>0</v>
      </c>
      <c r="P128" s="245">
        <f t="shared" si="58"/>
        <v>0</v>
      </c>
      <c r="Q128" s="245">
        <f t="shared" si="58"/>
        <v>0</v>
      </c>
      <c r="R128" s="245">
        <f t="shared" si="58"/>
        <v>0</v>
      </c>
    </row>
    <row r="129" spans="1:16383" x14ac:dyDescent="0.25">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8"/>
      <c r="E130" s="7" t="s">
        <v>162</v>
      </c>
      <c r="G130" s="91" t="s">
        <v>88</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InpR!E$98</f>
        <v>Run-off rate - CPI(H) + RPI wedge - active - DMMY</v>
      </c>
      <c r="F132" s="205">
        <f xml:space="preserve"> InpR!F$98</f>
        <v>0</v>
      </c>
      <c r="G132" s="223" t="str">
        <f xml:space="preserve"> InpR!G$98</f>
        <v>%</v>
      </c>
      <c r="H132" s="205" t="str">
        <f xml:space="preserve"> InpR!I$98</f>
        <v>PR19 Financial model, 'F_OutputsMaster' sheet row 966, PR19FM2103POST</v>
      </c>
      <c r="I132" s="205" t="e">
        <f xml:space="preserve"> InpR!#REF!</f>
        <v>#REF!</v>
      </c>
      <c r="J132" s="205">
        <f xml:space="preserve"> InpR!J$98</f>
        <v>0</v>
      </c>
      <c r="K132" s="205">
        <f xml:space="preserve"> InpR!K$98</f>
        <v>0</v>
      </c>
      <c r="L132" s="205">
        <f xml:space="preserve"> InpR!L$98</f>
        <v>0</v>
      </c>
      <c r="M132" s="205">
        <f xml:space="preserve"> InpR!M$98</f>
        <v>0</v>
      </c>
      <c r="N132" s="205">
        <f xml:space="preserve"> InpR!N$98</f>
        <v>0</v>
      </c>
      <c r="O132" s="205">
        <f xml:space="preserve"> InpR!O$98</f>
        <v>0</v>
      </c>
      <c r="P132" s="205">
        <f xml:space="preserve"> InpR!P$98</f>
        <v>0</v>
      </c>
      <c r="Q132" s="205">
        <f xml:space="preserve"> InpR!Q$98</f>
        <v>0</v>
      </c>
      <c r="R132" s="205">
        <f xml:space="preserve"> InpR!R$98</f>
        <v>0</v>
      </c>
    </row>
    <row r="133" spans="1:16383" s="161" customFormat="1" x14ac:dyDescent="0.25">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0</v>
      </c>
      <c r="N133" s="245">
        <f t="shared" si="62"/>
        <v>0</v>
      </c>
      <c r="O133" s="245">
        <f t="shared" si="62"/>
        <v>0</v>
      </c>
      <c r="P133" s="245">
        <f t="shared" si="62"/>
        <v>0</v>
      </c>
      <c r="Q133" s="245">
        <f t="shared" si="62"/>
        <v>0</v>
      </c>
      <c r="R133" s="245">
        <f t="shared" si="62"/>
        <v>0</v>
      </c>
    </row>
    <row r="134" spans="1:16383" s="91" customFormat="1" x14ac:dyDescent="0.25">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c r="S134" s="92"/>
      <c r="T134" s="92"/>
      <c r="U134" s="92"/>
      <c r="V134" s="92"/>
      <c r="W134" s="92"/>
      <c r="X134" s="92"/>
      <c r="Y134" s="92"/>
      <c r="Z134" s="92"/>
    </row>
    <row r="135" spans="1:16383" x14ac:dyDescent="0.25">
      <c r="C135" s="278"/>
      <c r="E135" s="7" t="s">
        <v>319</v>
      </c>
      <c r="F135" s="247"/>
      <c r="G135" s="162" t="s">
        <v>88</v>
      </c>
      <c r="H135" s="247"/>
      <c r="I135" s="247"/>
      <c r="J135" s="246">
        <f t="shared" ref="J135:R135" si="64" xml:space="preserve"> (J133+J134) * J132</f>
        <v>0</v>
      </c>
      <c r="K135" s="246">
        <f t="shared" si="64"/>
        <v>0</v>
      </c>
      <c r="L135" s="246">
        <f t="shared" si="64"/>
        <v>0</v>
      </c>
      <c r="M135" s="246">
        <f xml:space="preserve"> (M133+M134) * M132</f>
        <v>0</v>
      </c>
      <c r="N135" s="246">
        <f t="shared" si="64"/>
        <v>0</v>
      </c>
      <c r="O135" s="246">
        <f t="shared" si="64"/>
        <v>0</v>
      </c>
      <c r="P135" s="246">
        <f t="shared" si="64"/>
        <v>0</v>
      </c>
      <c r="Q135" s="246">
        <f t="shared" si="64"/>
        <v>0</v>
      </c>
      <c r="R135" s="246">
        <f t="shared" si="64"/>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InpR!$E$91</f>
        <v>RCV - CPI(H) + RPI wedge initial balance - nominal - DMMY</v>
      </c>
      <c r="F137" s="250">
        <f>InpR!$F$91</f>
        <v>0</v>
      </c>
      <c r="G137" s="249" t="str">
        <f>InpR!$G$91</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163</v>
      </c>
      <c r="G140" s="162" t="s">
        <v>88</v>
      </c>
      <c r="J140" s="242">
        <f t="shared" ref="J140:R140" si="65" xml:space="preserve"> I143</f>
        <v>0</v>
      </c>
      <c r="K140" s="242">
        <f t="shared" si="65"/>
        <v>0</v>
      </c>
      <c r="L140" s="242">
        <f t="shared" si="65"/>
        <v>0</v>
      </c>
      <c r="M140" s="242">
        <f t="shared" si="65"/>
        <v>0</v>
      </c>
      <c r="N140" s="242">
        <f t="shared" si="65"/>
        <v>0</v>
      </c>
      <c r="O140" s="242">
        <f t="shared" si="65"/>
        <v>0</v>
      </c>
      <c r="P140" s="242">
        <f t="shared" si="65"/>
        <v>0</v>
      </c>
      <c r="Q140" s="242">
        <f t="shared" si="65"/>
        <v>0</v>
      </c>
      <c r="R140" s="242">
        <f t="shared" si="65"/>
        <v>0</v>
      </c>
    </row>
    <row r="141" spans="1:16383" x14ac:dyDescent="0.25">
      <c r="A141" s="47"/>
      <c r="B141" s="51"/>
      <c r="C141" s="111"/>
      <c r="D141" s="56" t="s">
        <v>139</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0</v>
      </c>
      <c r="N141" s="242">
        <f t="shared" si="66"/>
        <v>0</v>
      </c>
      <c r="O141" s="242">
        <f t="shared" si="66"/>
        <v>0</v>
      </c>
      <c r="P141" s="242">
        <f t="shared" si="66"/>
        <v>0</v>
      </c>
      <c r="Q141" s="242">
        <f t="shared" si="66"/>
        <v>0</v>
      </c>
      <c r="R141" s="242">
        <f t="shared" si="66"/>
        <v>0</v>
      </c>
    </row>
    <row r="142" spans="1:16383" x14ac:dyDescent="0.25">
      <c r="A142" s="47"/>
      <c r="B142" s="51"/>
      <c r="C142" s="111"/>
      <c r="D142" s="56" t="s">
        <v>140</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0</v>
      </c>
      <c r="N142" s="242">
        <f t="shared" si="67"/>
        <v>0</v>
      </c>
      <c r="O142" s="242">
        <f t="shared" si="67"/>
        <v>0</v>
      </c>
      <c r="P142" s="242">
        <f t="shared" si="67"/>
        <v>0</v>
      </c>
      <c r="Q142" s="242">
        <f t="shared" si="67"/>
        <v>0</v>
      </c>
      <c r="R142" s="242">
        <f t="shared" si="67"/>
        <v>0</v>
      </c>
    </row>
    <row r="143" spans="1:16383" s="138" customFormat="1" x14ac:dyDescent="0.25">
      <c r="A143" s="134"/>
      <c r="B143" s="135"/>
      <c r="C143" s="279"/>
      <c r="D143" s="137"/>
      <c r="E143" s="138" t="s">
        <v>164</v>
      </c>
      <c r="G143" s="163" t="s">
        <v>88</v>
      </c>
      <c r="J143" s="243">
        <f t="shared" ref="J143:R143" si="68" xml:space="preserve"> IF( J138 = 1, $F137, J140 + J141 - J142)</f>
        <v>0</v>
      </c>
      <c r="K143" s="243">
        <f t="shared" si="68"/>
        <v>0</v>
      </c>
      <c r="L143" s="243">
        <f t="shared" si="68"/>
        <v>0</v>
      </c>
      <c r="M143" s="243">
        <f t="shared" si="68"/>
        <v>0</v>
      </c>
      <c r="N143" s="243">
        <f t="shared" si="68"/>
        <v>0</v>
      </c>
      <c r="O143" s="243">
        <f t="shared" si="68"/>
        <v>0</v>
      </c>
      <c r="P143" s="243">
        <f t="shared" si="68"/>
        <v>0</v>
      </c>
      <c r="Q143" s="243">
        <f t="shared" si="68"/>
        <v>0</v>
      </c>
      <c r="R143" s="243">
        <f t="shared" si="68"/>
        <v>0</v>
      </c>
    </row>
    <row r="145" spans="1:26" s="92" customFormat="1" x14ac:dyDescent="0.25">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0</v>
      </c>
      <c r="N145" s="185">
        <f t="shared" si="69"/>
        <v>0</v>
      </c>
      <c r="O145" s="185">
        <f t="shared" si="69"/>
        <v>0</v>
      </c>
      <c r="P145" s="185">
        <f t="shared" si="69"/>
        <v>0</v>
      </c>
      <c r="Q145" s="185">
        <f t="shared" si="69"/>
        <v>0</v>
      </c>
      <c r="R145" s="185">
        <f t="shared" si="69"/>
        <v>0</v>
      </c>
    </row>
    <row r="146" spans="1:26" s="91" customFormat="1" x14ac:dyDescent="0.25">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0</v>
      </c>
      <c r="N146" s="184">
        <f t="shared" si="70"/>
        <v>0</v>
      </c>
      <c r="O146" s="184">
        <f t="shared" si="70"/>
        <v>0</v>
      </c>
      <c r="P146" s="184">
        <f t="shared" si="70"/>
        <v>0</v>
      </c>
      <c r="Q146" s="184">
        <f t="shared" si="70"/>
        <v>0</v>
      </c>
      <c r="R146" s="184">
        <f t="shared" si="70"/>
        <v>0</v>
      </c>
      <c r="S146" s="92"/>
      <c r="T146" s="92"/>
      <c r="U146" s="92"/>
      <c r="V146" s="92"/>
      <c r="W146" s="92"/>
      <c r="X146" s="92"/>
      <c r="Y146" s="92"/>
      <c r="Z146" s="92"/>
    </row>
    <row r="147" spans="1:26" s="92" customFormat="1" x14ac:dyDescent="0.25">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0</v>
      </c>
      <c r="M147" s="185">
        <f t="shared" si="71"/>
        <v>0</v>
      </c>
      <c r="N147" s="185">
        <f t="shared" si="71"/>
        <v>0</v>
      </c>
      <c r="O147" s="185">
        <f t="shared" si="71"/>
        <v>0</v>
      </c>
      <c r="P147" s="185">
        <f t="shared" si="71"/>
        <v>0</v>
      </c>
      <c r="Q147" s="185">
        <f t="shared" si="71"/>
        <v>0</v>
      </c>
      <c r="R147" s="185">
        <f t="shared" si="71"/>
        <v>0</v>
      </c>
    </row>
    <row r="148" spans="1:26" x14ac:dyDescent="0.25">
      <c r="A148" s="49"/>
      <c r="C148" s="278"/>
      <c r="D148" s="57"/>
      <c r="E148" s="7" t="s">
        <v>317</v>
      </c>
      <c r="F148" s="244"/>
      <c r="G148" s="185" t="s">
        <v>88</v>
      </c>
      <c r="H148" s="244"/>
      <c r="I148" s="244"/>
      <c r="J148" s="185">
        <f t="shared" ref="J148:L148" si="72" xml:space="preserve"> ( (J145+J146) + J147) / 2</f>
        <v>0</v>
      </c>
      <c r="K148" s="185">
        <f t="shared" si="72"/>
        <v>0</v>
      </c>
      <c r="L148" s="185">
        <f t="shared" si="72"/>
        <v>0</v>
      </c>
      <c r="M148" s="185">
        <f xml:space="preserve"> ( (M145+M146) + M147) / 2</f>
        <v>0</v>
      </c>
      <c r="N148" s="185">
        <f t="shared" ref="N148:R148" si="73" xml:space="preserve"> ( (N145+N146) + N147) / 2</f>
        <v>0</v>
      </c>
      <c r="O148" s="185">
        <f t="shared" si="73"/>
        <v>0</v>
      </c>
      <c r="P148" s="185">
        <f t="shared" si="73"/>
        <v>0</v>
      </c>
      <c r="Q148" s="185">
        <f t="shared" si="73"/>
        <v>0</v>
      </c>
      <c r="R148" s="185">
        <f t="shared" si="73"/>
        <v>0</v>
      </c>
    </row>
    <row r="150" spans="1:26" s="205" customFormat="1" x14ac:dyDescent="0.25">
      <c r="A150" s="201"/>
      <c r="B150" s="202"/>
      <c r="C150" s="203"/>
      <c r="D150" s="204"/>
      <c r="E150" s="205" t="str">
        <f xml:space="preserve"> InpR!E$105</f>
        <v>WACC on RCV - CPI(H) + RPI wedge bf and additions - DMMY</v>
      </c>
      <c r="F150" s="205">
        <f xml:space="preserve"> InpR!F$105</f>
        <v>0</v>
      </c>
      <c r="G150" s="223" t="str">
        <f xml:space="preserve"> InpR!G$105</f>
        <v>%</v>
      </c>
      <c r="H150" s="205" t="str">
        <f xml:space="preserve"> InpR!I$105</f>
        <v>PR19 Financial model, 'Dummy Control' sheet row 980</v>
      </c>
      <c r="I150" s="205" t="e">
        <f xml:space="preserve"> InpR!#REF!</f>
        <v>#REF!</v>
      </c>
      <c r="J150" s="205">
        <f xml:space="preserve"> InpR!J$105</f>
        <v>0</v>
      </c>
      <c r="K150" s="205">
        <f xml:space="preserve"> InpR!K$105</f>
        <v>0</v>
      </c>
      <c r="L150" s="205">
        <f xml:space="preserve"> InpR!L$105</f>
        <v>0</v>
      </c>
      <c r="M150" s="205">
        <f xml:space="preserve"> InpR!M$105</f>
        <v>0</v>
      </c>
      <c r="N150" s="205">
        <f xml:space="preserve"> InpR!N$105</f>
        <v>0</v>
      </c>
      <c r="O150" s="205">
        <f xml:space="preserve"> InpR!O$105</f>
        <v>0</v>
      </c>
      <c r="P150" s="205">
        <f xml:space="preserve"> InpR!P$105</f>
        <v>0</v>
      </c>
      <c r="Q150" s="205">
        <f xml:space="preserve"> InpR!Q$105</f>
        <v>0</v>
      </c>
      <c r="R150" s="205">
        <f xml:space="preserve"> InpR!R$105</f>
        <v>0</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0</v>
      </c>
      <c r="M152" s="246">
        <f t="shared" si="74"/>
        <v>0</v>
      </c>
      <c r="N152" s="246">
        <f t="shared" si="74"/>
        <v>0</v>
      </c>
      <c r="O152" s="246">
        <f t="shared" si="74"/>
        <v>0</v>
      </c>
      <c r="P152" s="246">
        <f t="shared" si="74"/>
        <v>0</v>
      </c>
      <c r="Q152" s="246">
        <f t="shared" si="74"/>
        <v>0</v>
      </c>
      <c r="R152" s="246">
        <f t="shared" si="74"/>
        <v>0</v>
      </c>
    </row>
    <row r="153" spans="1:26" x14ac:dyDescent="0.25">
      <c r="C153" s="278"/>
      <c r="E153" s="7" t="s">
        <v>320</v>
      </c>
      <c r="F153" s="244"/>
      <c r="G153" s="184" t="s">
        <v>88</v>
      </c>
      <c r="H153" s="244"/>
      <c r="I153" s="244"/>
      <c r="J153" s="246">
        <f t="shared" ref="J153:K153" si="75">J150*J151*J152</f>
        <v>0</v>
      </c>
      <c r="K153" s="246">
        <f t="shared" si="75"/>
        <v>0</v>
      </c>
      <c r="L153" s="246">
        <f>L150*L151*L152</f>
        <v>0</v>
      </c>
      <c r="M153" s="246">
        <f t="shared" ref="M153:R153" si="76">M150*M151*M152</f>
        <v>0</v>
      </c>
      <c r="N153" s="246">
        <f t="shared" si="76"/>
        <v>0</v>
      </c>
      <c r="O153" s="246">
        <f t="shared" si="76"/>
        <v>0</v>
      </c>
      <c r="P153" s="246">
        <f t="shared" si="76"/>
        <v>0</v>
      </c>
      <c r="Q153" s="246">
        <f t="shared" si="76"/>
        <v>0</v>
      </c>
      <c r="R153" s="246">
        <f t="shared" si="76"/>
        <v>0</v>
      </c>
    </row>
    <row r="154" spans="1:26" x14ac:dyDescent="0.25">
      <c r="M154" s="187"/>
      <c r="N154" s="187"/>
      <c r="O154" s="187"/>
      <c r="P154" s="187"/>
      <c r="Q154" s="187"/>
    </row>
    <row r="155" spans="1:26" s="91" customFormat="1" x14ac:dyDescent="0.25">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0</v>
      </c>
      <c r="N155" s="184">
        <f t="shared" si="77"/>
        <v>0</v>
      </c>
      <c r="O155" s="184">
        <f t="shared" si="77"/>
        <v>0</v>
      </c>
      <c r="P155" s="184">
        <f t="shared" si="77"/>
        <v>0</v>
      </c>
      <c r="Q155" s="184">
        <f t="shared" si="77"/>
        <v>0</v>
      </c>
      <c r="R155" s="184">
        <f t="shared" si="77"/>
        <v>0</v>
      </c>
      <c r="S155" s="92"/>
      <c r="T155" s="92"/>
      <c r="U155" s="92"/>
      <c r="V155" s="92"/>
      <c r="W155" s="92"/>
      <c r="X155" s="92"/>
      <c r="Y155" s="92"/>
      <c r="Z155" s="92"/>
    </row>
    <row r="156" spans="1:26" x14ac:dyDescent="0.25">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0</v>
      </c>
      <c r="N156" s="184">
        <f t="shared" si="78"/>
        <v>0</v>
      </c>
      <c r="O156" s="184">
        <f t="shared" si="78"/>
        <v>0</v>
      </c>
      <c r="P156" s="184">
        <f t="shared" si="78"/>
        <v>0</v>
      </c>
      <c r="Q156" s="184">
        <f t="shared" si="78"/>
        <v>0</v>
      </c>
      <c r="R156" s="184">
        <f t="shared" si="78"/>
        <v>0</v>
      </c>
    </row>
    <row r="157" spans="1:26" x14ac:dyDescent="0.25">
      <c r="C157" s="278"/>
      <c r="E157" s="7" t="s">
        <v>321</v>
      </c>
      <c r="F157" s="244"/>
      <c r="G157" s="184" t="str">
        <f t="shared" ref="G157" si="79">G$155</f>
        <v>£m</v>
      </c>
      <c r="H157" s="244">
        <f>SUM(J157:R157)</f>
        <v>0</v>
      </c>
      <c r="I157" s="244"/>
      <c r="J157" s="244">
        <f t="shared" ref="J157:R157" si="80">SUM(J155:J156)</f>
        <v>0</v>
      </c>
      <c r="K157" s="244">
        <f t="shared" si="80"/>
        <v>0</v>
      </c>
      <c r="L157" s="244">
        <f>SUM(L155:L156)</f>
        <v>0</v>
      </c>
      <c r="M157" s="244">
        <f t="shared" si="80"/>
        <v>0</v>
      </c>
      <c r="N157" s="244">
        <f t="shared" si="80"/>
        <v>0</v>
      </c>
      <c r="O157" s="244">
        <f t="shared" si="80"/>
        <v>0</v>
      </c>
      <c r="P157" s="244">
        <f t="shared" si="80"/>
        <v>0</v>
      </c>
      <c r="Q157" s="244">
        <f t="shared" si="80"/>
        <v>0</v>
      </c>
      <c r="R157" s="244">
        <f t="shared" si="80"/>
        <v>0</v>
      </c>
    </row>
    <row r="159" spans="1:26" x14ac:dyDescent="0.25">
      <c r="E159" s="7" t="str">
        <f t="shared" ref="E159:R159" si="81" xml:space="preserve"> E$157</f>
        <v>Total True up Nominal revenue to company</v>
      </c>
      <c r="F159" s="184">
        <f t="shared" si="81"/>
        <v>0</v>
      </c>
      <c r="G159" s="184" t="str">
        <f t="shared" si="81"/>
        <v>£m</v>
      </c>
      <c r="H159" s="184">
        <f t="shared" si="81"/>
        <v>0</v>
      </c>
      <c r="I159" s="184">
        <f t="shared" si="81"/>
        <v>0</v>
      </c>
      <c r="J159" s="184">
        <f t="shared" si="81"/>
        <v>0</v>
      </c>
      <c r="K159" s="184">
        <f t="shared" si="81"/>
        <v>0</v>
      </c>
      <c r="L159" s="184">
        <f t="shared" si="81"/>
        <v>0</v>
      </c>
      <c r="M159" s="184">
        <f t="shared" si="81"/>
        <v>0</v>
      </c>
      <c r="N159" s="184">
        <f t="shared" si="81"/>
        <v>0</v>
      </c>
      <c r="O159" s="184">
        <f t="shared" si="81"/>
        <v>0</v>
      </c>
      <c r="P159" s="184">
        <f t="shared" si="81"/>
        <v>0</v>
      </c>
      <c r="Q159" s="184">
        <f t="shared" si="81"/>
        <v>0</v>
      </c>
      <c r="R159" s="184">
        <f t="shared" si="81"/>
        <v>0</v>
      </c>
    </row>
    <row r="160" spans="1:26" x14ac:dyDescent="0.25">
      <c r="E160" s="7" t="str">
        <f t="shared" ref="E160:R160" si="82" xml:space="preserve"> E$108</f>
        <v>Total nominal revenue company should have received</v>
      </c>
      <c r="F160" s="184">
        <f t="shared" si="82"/>
        <v>0</v>
      </c>
      <c r="G160" s="184" t="str">
        <f t="shared" si="82"/>
        <v>£m</v>
      </c>
      <c r="H160" s="184">
        <f t="shared" si="82"/>
        <v>0</v>
      </c>
      <c r="I160" s="184">
        <f t="shared" si="82"/>
        <v>0</v>
      </c>
      <c r="J160" s="184">
        <f t="shared" si="82"/>
        <v>0</v>
      </c>
      <c r="K160" s="184">
        <f t="shared" si="82"/>
        <v>0</v>
      </c>
      <c r="L160" s="184">
        <f t="shared" si="82"/>
        <v>0</v>
      </c>
      <c r="M160" s="184">
        <f t="shared" si="82"/>
        <v>0</v>
      </c>
      <c r="N160" s="184">
        <f t="shared" si="82"/>
        <v>0</v>
      </c>
      <c r="O160" s="184">
        <f t="shared" si="82"/>
        <v>0</v>
      </c>
      <c r="P160" s="184">
        <f t="shared" si="82"/>
        <v>0</v>
      </c>
      <c r="Q160" s="184">
        <f t="shared" si="82"/>
        <v>0</v>
      </c>
      <c r="R160" s="184">
        <f t="shared" si="82"/>
        <v>0</v>
      </c>
    </row>
    <row r="161" spans="1:16383" s="185" customFormat="1" x14ac:dyDescent="0.25">
      <c r="A161" s="252"/>
      <c r="B161" s="181"/>
      <c r="C161" s="182"/>
      <c r="D161" s="253"/>
      <c r="E161" s="7" t="s">
        <v>268</v>
      </c>
      <c r="G161" s="185" t="str">
        <f t="shared" ref="G161" si="83" xml:space="preserve"> G$153</f>
        <v>£m</v>
      </c>
      <c r="H161" s="185">
        <f xml:space="preserve"> SUM(J161:R161)</f>
        <v>0</v>
      </c>
      <c r="J161" s="185">
        <f t="shared" ref="J161:K161" si="84">J160-J159</f>
        <v>0</v>
      </c>
      <c r="K161" s="185">
        <f t="shared" si="84"/>
        <v>0</v>
      </c>
      <c r="L161" s="185">
        <f>L160-L159</f>
        <v>0</v>
      </c>
      <c r="M161" s="185">
        <f>M160-M159</f>
        <v>0</v>
      </c>
      <c r="N161" s="185">
        <f t="shared" ref="N161:R161" si="85">N160-N159</f>
        <v>0</v>
      </c>
      <c r="O161" s="185">
        <f t="shared" si="85"/>
        <v>0</v>
      </c>
      <c r="P161" s="185">
        <f t="shared" si="85"/>
        <v>0</v>
      </c>
      <c r="Q161" s="185">
        <f t="shared" si="85"/>
        <v>0</v>
      </c>
      <c r="R161" s="185">
        <f t="shared" si="85"/>
        <v>0</v>
      </c>
    </row>
    <row r="163" spans="1:16383" s="91" customFormat="1" x14ac:dyDescent="0.25">
      <c r="A163" s="170"/>
      <c r="B163" s="165"/>
      <c r="C163" s="166"/>
      <c r="D163" s="171"/>
      <c r="E163" s="7" t="str">
        <f t="shared" ref="E163:R163" si="86" xml:space="preserve"> E$161</f>
        <v>Value of True up nominal</v>
      </c>
      <c r="F163" s="248">
        <f t="shared" si="86"/>
        <v>0</v>
      </c>
      <c r="G163" s="248" t="str">
        <f t="shared" si="86"/>
        <v>£m</v>
      </c>
      <c r="H163" s="248">
        <f t="shared" si="86"/>
        <v>0</v>
      </c>
      <c r="I163" s="248">
        <f t="shared" si="86"/>
        <v>0</v>
      </c>
      <c r="J163" s="248">
        <f t="shared" si="86"/>
        <v>0</v>
      </c>
      <c r="K163" s="248">
        <f t="shared" si="86"/>
        <v>0</v>
      </c>
      <c r="L163" s="248">
        <f t="shared" si="86"/>
        <v>0</v>
      </c>
      <c r="M163" s="248">
        <f t="shared" si="86"/>
        <v>0</v>
      </c>
      <c r="N163" s="248">
        <f t="shared" si="86"/>
        <v>0</v>
      </c>
      <c r="O163" s="248">
        <f t="shared" si="86"/>
        <v>0</v>
      </c>
      <c r="P163" s="248">
        <f t="shared" si="86"/>
        <v>0</v>
      </c>
      <c r="Q163" s="248">
        <f t="shared" si="86"/>
        <v>0</v>
      </c>
      <c r="R163" s="248">
        <f t="shared" si="86"/>
        <v>0</v>
      </c>
      <c r="S163" s="92"/>
      <c r="T163" s="92"/>
      <c r="U163" s="92"/>
      <c r="V163" s="92"/>
      <c r="W163" s="92"/>
      <c r="X163" s="92"/>
      <c r="Y163" s="92"/>
      <c r="Z163" s="92"/>
    </row>
    <row r="164" spans="1:16383" s="91" customFormat="1" x14ac:dyDescent="0.25">
      <c r="A164" s="170"/>
      <c r="B164" s="165"/>
      <c r="C164" s="166"/>
      <c r="D164" s="171"/>
      <c r="E164" s="7" t="str">
        <f t="shared" ref="E164:R164" si="87" xml:space="preserve"> E$116</f>
        <v>Difference in nominal revenue</v>
      </c>
      <c r="F164" s="248">
        <f t="shared" si="87"/>
        <v>0</v>
      </c>
      <c r="G164" s="248" t="str">
        <f t="shared" si="87"/>
        <v>£m</v>
      </c>
      <c r="H164" s="248">
        <f t="shared" si="87"/>
        <v>0</v>
      </c>
      <c r="I164" s="248">
        <f t="shared" si="87"/>
        <v>0</v>
      </c>
      <c r="J164" s="248">
        <f t="shared" si="87"/>
        <v>0</v>
      </c>
      <c r="K164" s="248">
        <f t="shared" si="87"/>
        <v>0</v>
      </c>
      <c r="L164" s="248">
        <f t="shared" si="87"/>
        <v>0</v>
      </c>
      <c r="M164" s="248">
        <f t="shared" si="87"/>
        <v>0</v>
      </c>
      <c r="N164" s="248">
        <f t="shared" si="87"/>
        <v>0</v>
      </c>
      <c r="O164" s="248">
        <f t="shared" si="87"/>
        <v>0</v>
      </c>
      <c r="P164" s="248">
        <f t="shared" si="87"/>
        <v>0</v>
      </c>
      <c r="Q164" s="248">
        <f t="shared" si="87"/>
        <v>0</v>
      </c>
      <c r="R164" s="248">
        <f t="shared" si="87"/>
        <v>0</v>
      </c>
      <c r="S164" s="92"/>
      <c r="T164" s="92"/>
      <c r="U164" s="92"/>
      <c r="V164" s="92"/>
      <c r="W164" s="92"/>
      <c r="X164" s="92"/>
      <c r="Y164" s="92"/>
      <c r="Z164" s="92"/>
    </row>
    <row r="165" spans="1:16383" s="211" customFormat="1" x14ac:dyDescent="0.25">
      <c r="A165" s="224"/>
      <c r="B165" s="208"/>
      <c r="C165" s="209"/>
      <c r="D165" s="210"/>
      <c r="E165" s="7" t="s">
        <v>165</v>
      </c>
      <c r="F165" s="225">
        <f>SUM(J165:R165)</f>
        <v>0</v>
      </c>
      <c r="G165" s="211" t="s">
        <v>128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5">
      <c r="A167" s="50" t="s">
        <v>278</v>
      </c>
      <c r="B167" s="50"/>
    </row>
    <row r="169" spans="1:16383" x14ac:dyDescent="0.25">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0</v>
      </c>
      <c r="M169" s="185">
        <f t="shared" si="90"/>
        <v>0</v>
      </c>
      <c r="N169" s="184">
        <f t="shared" si="90"/>
        <v>0</v>
      </c>
      <c r="O169" s="184">
        <f t="shared" si="90"/>
        <v>0</v>
      </c>
      <c r="P169" s="184">
        <f t="shared" si="90"/>
        <v>0</v>
      </c>
      <c r="Q169" s="184">
        <f t="shared" si="90"/>
        <v>0</v>
      </c>
      <c r="R169" s="184">
        <f t="shared" si="90"/>
        <v>0</v>
      </c>
    </row>
    <row r="170" spans="1:16383" x14ac:dyDescent="0.25">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0</v>
      </c>
      <c r="M170" s="185">
        <f t="shared" si="91"/>
        <v>0</v>
      </c>
      <c r="N170" s="184">
        <f t="shared" si="91"/>
        <v>0</v>
      </c>
      <c r="O170" s="184">
        <f t="shared" si="91"/>
        <v>0</v>
      </c>
      <c r="P170" s="184">
        <f t="shared" si="91"/>
        <v>0</v>
      </c>
      <c r="Q170" s="184">
        <f t="shared" si="91"/>
        <v>0</v>
      </c>
      <c r="R170" s="184">
        <f t="shared" si="91"/>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tr">
        <f>E$42 &amp; " - real"</f>
        <v>Forecast RCV average balance - real</v>
      </c>
      <c r="F172" s="184"/>
      <c r="G172" s="184" t="s">
        <v>88</v>
      </c>
      <c r="H172" s="244"/>
      <c r="I172" s="184"/>
      <c r="J172" s="184">
        <f t="shared" ref="J172:R173" si="92" xml:space="preserve"> IF(J$171 = 0, 0, J169 / J$171)</f>
        <v>0</v>
      </c>
      <c r="K172" s="184">
        <f t="shared" si="92"/>
        <v>0</v>
      </c>
      <c r="L172" s="184">
        <f t="shared" si="92"/>
        <v>0</v>
      </c>
      <c r="M172" s="184">
        <f t="shared" si="92"/>
        <v>0</v>
      </c>
      <c r="N172" s="184">
        <f t="shared" si="92"/>
        <v>0</v>
      </c>
      <c r="O172" s="184">
        <f t="shared" si="92"/>
        <v>0</v>
      </c>
      <c r="P172" s="184">
        <f t="shared" si="92"/>
        <v>0</v>
      </c>
      <c r="Q172" s="184">
        <f t="shared" si="92"/>
        <v>0</v>
      </c>
      <c r="R172" s="184">
        <f t="shared" si="92"/>
        <v>0</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88</v>
      </c>
      <c r="H173" s="244"/>
      <c r="I173" s="184"/>
      <c r="J173" s="184">
        <f t="shared" si="92"/>
        <v>0</v>
      </c>
      <c r="K173" s="184">
        <f t="shared" si="92"/>
        <v>0</v>
      </c>
      <c r="L173" s="184">
        <f t="shared" si="92"/>
        <v>0</v>
      </c>
      <c r="M173" s="184">
        <f t="shared" si="92"/>
        <v>0</v>
      </c>
      <c r="N173" s="184">
        <f t="shared" si="92"/>
        <v>0</v>
      </c>
      <c r="O173" s="184">
        <f t="shared" si="92"/>
        <v>0</v>
      </c>
      <c r="P173" s="184">
        <f t="shared" si="92"/>
        <v>0</v>
      </c>
      <c r="Q173" s="184">
        <f t="shared" si="92"/>
        <v>0</v>
      </c>
      <c r="R173" s="184">
        <f t="shared" si="92"/>
        <v>0</v>
      </c>
      <c r="S173" s="92"/>
      <c r="T173" s="92"/>
      <c r="U173" s="92"/>
      <c r="V173" s="92"/>
      <c r="W173" s="92"/>
      <c r="X173" s="92"/>
      <c r="Y173" s="92"/>
      <c r="Z173" s="92"/>
    </row>
    <row r="174" spans="1:16383" s="91" customFormat="1" x14ac:dyDescent="0.25">
      <c r="A174" s="170"/>
      <c r="B174" s="165"/>
      <c r="C174" s="166"/>
      <c r="D174" s="171"/>
      <c r="E174" s="7" t="s">
        <v>277</v>
      </c>
      <c r="F174" s="184"/>
      <c r="G174" s="184" t="s">
        <v>88</v>
      </c>
      <c r="H174" s="244"/>
      <c r="I174" s="184"/>
      <c r="J174" s="185">
        <f>J173-J172</f>
        <v>0</v>
      </c>
      <c r="K174" s="185">
        <f t="shared" ref="K174:R174" si="93">K173-K172</f>
        <v>0</v>
      </c>
      <c r="L174" s="185">
        <f t="shared" si="93"/>
        <v>0</v>
      </c>
      <c r="M174" s="185">
        <f t="shared" si="93"/>
        <v>0</v>
      </c>
      <c r="N174" s="185">
        <f t="shared" si="93"/>
        <v>0</v>
      </c>
      <c r="O174" s="185">
        <f t="shared" si="93"/>
        <v>0</v>
      </c>
      <c r="P174" s="185">
        <f t="shared" si="93"/>
        <v>0</v>
      </c>
      <c r="Q174" s="185">
        <f t="shared" si="93"/>
        <v>0</v>
      </c>
      <c r="R174" s="185">
        <f t="shared" si="93"/>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0</v>
      </c>
      <c r="N176" s="185">
        <f t="shared" si="94"/>
        <v>0</v>
      </c>
      <c r="O176" s="185">
        <f t="shared" si="94"/>
        <v>0</v>
      </c>
      <c r="P176" s="185">
        <f t="shared" si="94"/>
        <v>0</v>
      </c>
      <c r="Q176" s="185">
        <f t="shared" si="94"/>
        <v>0</v>
      </c>
      <c r="R176" s="185">
        <f t="shared" si="94"/>
        <v>0</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365</v>
      </c>
      <c r="F178" s="271"/>
      <c r="G178" s="271" t="s">
        <v>88</v>
      </c>
      <c r="H178" s="270"/>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0</v>
      </c>
      <c r="R178" s="271">
        <f t="shared" si="95"/>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279</v>
      </c>
      <c r="B180" s="50"/>
    </row>
    <row r="182" spans="1:26" s="91" customFormat="1" x14ac:dyDescent="0.25">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0</v>
      </c>
      <c r="N182" s="184">
        <f t="shared" si="96"/>
        <v>0</v>
      </c>
      <c r="O182" s="184">
        <f t="shared" si="96"/>
        <v>0</v>
      </c>
      <c r="P182" s="184">
        <f t="shared" si="96"/>
        <v>0</v>
      </c>
      <c r="Q182" s="184">
        <f t="shared" si="96"/>
        <v>0</v>
      </c>
      <c r="R182" s="184">
        <f t="shared" si="96"/>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0</v>
      </c>
      <c r="N183" s="184">
        <f t="shared" si="97"/>
        <v>0</v>
      </c>
      <c r="O183" s="184">
        <f t="shared" si="97"/>
        <v>0</v>
      </c>
      <c r="P183" s="184">
        <f t="shared" si="97"/>
        <v>0</v>
      </c>
      <c r="Q183" s="184">
        <f t="shared" si="97"/>
        <v>0</v>
      </c>
      <c r="R183" s="184">
        <f t="shared" si="97"/>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98">F$157</f>
        <v>0</v>
      </c>
      <c r="G184" s="184" t="str">
        <f t="shared" si="98"/>
        <v>£m</v>
      </c>
      <c r="H184" s="184">
        <f t="shared" si="98"/>
        <v>0</v>
      </c>
      <c r="I184" s="184">
        <f t="shared" si="98"/>
        <v>0</v>
      </c>
      <c r="J184" s="184">
        <f t="shared" si="98"/>
        <v>0</v>
      </c>
      <c r="K184" s="184">
        <f t="shared" si="98"/>
        <v>0</v>
      </c>
      <c r="L184" s="184">
        <f t="shared" si="98"/>
        <v>0</v>
      </c>
      <c r="M184" s="184">
        <f t="shared" si="98"/>
        <v>0</v>
      </c>
      <c r="N184" s="184">
        <f t="shared" si="98"/>
        <v>0</v>
      </c>
      <c r="O184" s="184">
        <f t="shared" si="98"/>
        <v>0</v>
      </c>
      <c r="P184" s="184">
        <f t="shared" si="98"/>
        <v>0</v>
      </c>
      <c r="Q184" s="184">
        <f t="shared" si="98"/>
        <v>0</v>
      </c>
      <c r="R184" s="184">
        <f t="shared" si="98"/>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0</v>
      </c>
      <c r="N185" s="184">
        <f t="shared" si="99"/>
        <v>0</v>
      </c>
      <c r="O185" s="184">
        <f t="shared" si="99"/>
        <v>0</v>
      </c>
      <c r="P185" s="184">
        <f t="shared" si="99"/>
        <v>0</v>
      </c>
      <c r="Q185" s="184">
        <f t="shared" si="99"/>
        <v>0</v>
      </c>
      <c r="R185" s="184">
        <f t="shared" si="99"/>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0</v>
      </c>
      <c r="N186" s="184">
        <f t="shared" si="100"/>
        <v>0</v>
      </c>
      <c r="O186" s="184">
        <f t="shared" si="100"/>
        <v>0</v>
      </c>
      <c r="P186" s="184">
        <f t="shared" si="100"/>
        <v>0</v>
      </c>
      <c r="Q186" s="184">
        <f t="shared" si="100"/>
        <v>0</v>
      </c>
      <c r="R186" s="184">
        <f t="shared" si="100"/>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01">F$108</f>
        <v>0</v>
      </c>
      <c r="G187" s="184" t="str">
        <f t="shared" si="101"/>
        <v>£m</v>
      </c>
      <c r="H187" s="184">
        <f t="shared" si="101"/>
        <v>0</v>
      </c>
      <c r="I187" s="184">
        <f t="shared" si="101"/>
        <v>0</v>
      </c>
      <c r="J187" s="184">
        <f t="shared" si="101"/>
        <v>0</v>
      </c>
      <c r="K187" s="184">
        <f t="shared" si="101"/>
        <v>0</v>
      </c>
      <c r="L187" s="184">
        <f t="shared" si="101"/>
        <v>0</v>
      </c>
      <c r="M187" s="184">
        <f t="shared" si="101"/>
        <v>0</v>
      </c>
      <c r="N187" s="184">
        <f t="shared" si="101"/>
        <v>0</v>
      </c>
      <c r="O187" s="184">
        <f t="shared" si="101"/>
        <v>0</v>
      </c>
      <c r="P187" s="184">
        <f t="shared" si="101"/>
        <v>0</v>
      </c>
      <c r="Q187" s="184">
        <f t="shared" si="101"/>
        <v>0</v>
      </c>
      <c r="R187" s="184">
        <f t="shared" si="101"/>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0</v>
      </c>
      <c r="I189" s="184"/>
      <c r="J189" s="184">
        <f t="shared" ref="J189:R194" si="105" xml:space="preserve"> IF(J$188 = 0, 0, J182 / J$188)</f>
        <v>0</v>
      </c>
      <c r="K189" s="184">
        <f t="shared" si="105"/>
        <v>0</v>
      </c>
      <c r="L189" s="184">
        <f t="shared" si="105"/>
        <v>0</v>
      </c>
      <c r="M189" s="185">
        <f t="shared" si="105"/>
        <v>0</v>
      </c>
      <c r="N189" s="184">
        <f t="shared" si="105"/>
        <v>0</v>
      </c>
      <c r="O189" s="184">
        <f t="shared" si="105"/>
        <v>0</v>
      </c>
      <c r="P189" s="184">
        <f t="shared" si="105"/>
        <v>0</v>
      </c>
      <c r="Q189" s="184">
        <f t="shared" si="105"/>
        <v>0</v>
      </c>
      <c r="R189" s="184">
        <f t="shared" si="105"/>
        <v>0</v>
      </c>
      <c r="S189" s="92"/>
      <c r="T189" s="92"/>
      <c r="U189" s="92"/>
      <c r="V189" s="92"/>
      <c r="W189" s="92"/>
      <c r="X189" s="92"/>
      <c r="Y189" s="92"/>
      <c r="Z189" s="92"/>
    </row>
    <row r="190" spans="1:26" s="91" customFormat="1" x14ac:dyDescent="0.25">
      <c r="A190" s="170"/>
      <c r="B190" s="165"/>
      <c r="C190" s="166"/>
      <c r="D190" s="171"/>
      <c r="E190" s="7" t="str">
        <f t="shared" si="102"/>
        <v>True up Nominal return- real</v>
      </c>
      <c r="F190" s="184"/>
      <c r="G190" s="184" t="str">
        <f t="shared" si="103"/>
        <v>£m</v>
      </c>
      <c r="H190" s="244">
        <f t="shared" si="104"/>
        <v>0</v>
      </c>
      <c r="I190" s="184"/>
      <c r="J190" s="184">
        <f t="shared" si="105"/>
        <v>0</v>
      </c>
      <c r="K190" s="184">
        <f t="shared" si="105"/>
        <v>0</v>
      </c>
      <c r="L190" s="184">
        <f t="shared" si="105"/>
        <v>0</v>
      </c>
      <c r="M190" s="185">
        <f t="shared" si="105"/>
        <v>0</v>
      </c>
      <c r="N190" s="184">
        <f xml:space="preserve"> IF(N$188 = 0, 0, N183 / N$188)</f>
        <v>0</v>
      </c>
      <c r="O190" s="184">
        <f t="shared" si="105"/>
        <v>0</v>
      </c>
      <c r="P190" s="184">
        <f t="shared" si="105"/>
        <v>0</v>
      </c>
      <c r="Q190" s="184">
        <f t="shared" si="105"/>
        <v>0</v>
      </c>
      <c r="R190" s="184">
        <f t="shared" si="105"/>
        <v>0</v>
      </c>
      <c r="S190" s="92"/>
      <c r="T190" s="92"/>
      <c r="U190" s="92"/>
      <c r="V190" s="92"/>
      <c r="W190" s="92"/>
      <c r="X190" s="92"/>
      <c r="Y190" s="92"/>
      <c r="Z190" s="92"/>
    </row>
    <row r="191" spans="1:26" s="91" customFormat="1" x14ac:dyDescent="0.25">
      <c r="A191" s="170"/>
      <c r="B191" s="165"/>
      <c r="C191" s="166"/>
      <c r="D191" s="171"/>
      <c r="E191" s="7" t="str">
        <f t="shared" si="102"/>
        <v>Total True up Nominal revenue to company- real</v>
      </c>
      <c r="F191" s="184"/>
      <c r="G191" s="184" t="str">
        <f t="shared" si="103"/>
        <v>£m</v>
      </c>
      <c r="H191" s="244">
        <f t="shared" si="104"/>
        <v>0</v>
      </c>
      <c r="I191" s="184"/>
      <c r="J191" s="184">
        <f t="shared" si="105"/>
        <v>0</v>
      </c>
      <c r="K191" s="184">
        <f t="shared" si="105"/>
        <v>0</v>
      </c>
      <c r="L191" s="184">
        <f t="shared" si="105"/>
        <v>0</v>
      </c>
      <c r="M191" s="185">
        <f t="shared" si="105"/>
        <v>0</v>
      </c>
      <c r="N191" s="184">
        <f t="shared" si="105"/>
        <v>0</v>
      </c>
      <c r="O191" s="184">
        <f t="shared" si="105"/>
        <v>0</v>
      </c>
      <c r="P191" s="184">
        <f t="shared" si="105"/>
        <v>0</v>
      </c>
      <c r="Q191" s="184">
        <f t="shared" si="105"/>
        <v>0</v>
      </c>
      <c r="R191" s="184">
        <f t="shared" si="105"/>
        <v>0</v>
      </c>
      <c r="S191" s="92"/>
      <c r="T191" s="92"/>
      <c r="U191" s="92"/>
      <c r="V191" s="92"/>
      <c r="W191" s="92"/>
      <c r="X191" s="92"/>
      <c r="Y191" s="92"/>
      <c r="Z191" s="92"/>
    </row>
    <row r="192" spans="1:26" s="91" customFormat="1" x14ac:dyDescent="0.25">
      <c r="A192" s="170"/>
      <c r="B192" s="165"/>
      <c r="C192" s="166"/>
      <c r="D192" s="171"/>
      <c r="E192" s="7" t="str">
        <f t="shared" si="102"/>
        <v>RCV run-off company should have received- real</v>
      </c>
      <c r="F192" s="184"/>
      <c r="G192" s="184" t="str">
        <f t="shared" si="103"/>
        <v>£m</v>
      </c>
      <c r="H192" s="244">
        <f t="shared" si="104"/>
        <v>0</v>
      </c>
      <c r="I192" s="184"/>
      <c r="J192" s="184">
        <f t="shared" si="105"/>
        <v>0</v>
      </c>
      <c r="K192" s="184">
        <f t="shared" si="105"/>
        <v>0</v>
      </c>
      <c r="L192" s="184">
        <f t="shared" si="105"/>
        <v>0</v>
      </c>
      <c r="M192" s="185">
        <f t="shared" si="105"/>
        <v>0</v>
      </c>
      <c r="N192" s="184">
        <f t="shared" si="105"/>
        <v>0</v>
      </c>
      <c r="O192" s="184">
        <f t="shared" si="105"/>
        <v>0</v>
      </c>
      <c r="P192" s="184">
        <f t="shared" si="105"/>
        <v>0</v>
      </c>
      <c r="Q192" s="184">
        <f t="shared" si="105"/>
        <v>0</v>
      </c>
      <c r="R192" s="184">
        <f t="shared" si="105"/>
        <v>0</v>
      </c>
      <c r="S192" s="92"/>
      <c r="T192" s="92"/>
      <c r="U192" s="92"/>
      <c r="V192" s="92"/>
      <c r="W192" s="92"/>
      <c r="X192" s="92"/>
      <c r="Y192" s="92"/>
      <c r="Z192" s="92"/>
    </row>
    <row r="193" spans="1:26" s="91" customFormat="1" x14ac:dyDescent="0.25">
      <c r="A193" s="170"/>
      <c r="B193" s="165"/>
      <c r="C193" s="166"/>
      <c r="D193" s="171"/>
      <c r="E193" s="7" t="str">
        <f t="shared" si="102"/>
        <v>Nominal return company should have received- real</v>
      </c>
      <c r="F193" s="184"/>
      <c r="G193" s="184" t="str">
        <f t="shared" si="103"/>
        <v>£m</v>
      </c>
      <c r="H193" s="244">
        <f t="shared" si="104"/>
        <v>0</v>
      </c>
      <c r="I193" s="184"/>
      <c r="J193" s="184">
        <f t="shared" si="105"/>
        <v>0</v>
      </c>
      <c r="K193" s="184">
        <f t="shared" si="105"/>
        <v>0</v>
      </c>
      <c r="L193" s="184">
        <f t="shared" si="105"/>
        <v>0</v>
      </c>
      <c r="M193" s="185">
        <f t="shared" si="105"/>
        <v>0</v>
      </c>
      <c r="N193" s="184">
        <f t="shared" si="105"/>
        <v>0</v>
      </c>
      <c r="O193" s="184">
        <f t="shared" si="105"/>
        <v>0</v>
      </c>
      <c r="P193" s="184">
        <f t="shared" si="105"/>
        <v>0</v>
      </c>
      <c r="Q193" s="184">
        <f t="shared" si="105"/>
        <v>0</v>
      </c>
      <c r="R193" s="184">
        <f t="shared" si="105"/>
        <v>0</v>
      </c>
      <c r="S193" s="92"/>
      <c r="T193" s="92"/>
      <c r="U193" s="92"/>
      <c r="V193" s="92"/>
      <c r="W193" s="92"/>
      <c r="X193" s="92"/>
      <c r="Y193" s="92"/>
      <c r="Z193" s="92"/>
    </row>
    <row r="194" spans="1:26" s="91" customFormat="1" x14ac:dyDescent="0.25">
      <c r="A194" s="170"/>
      <c r="B194" s="165"/>
      <c r="C194" s="166"/>
      <c r="D194" s="171"/>
      <c r="E194" s="7" t="str">
        <f t="shared" si="102"/>
        <v>Total nominal revenue company should have received- real</v>
      </c>
      <c r="F194" s="184"/>
      <c r="G194" s="184" t="str">
        <f t="shared" si="103"/>
        <v>£m</v>
      </c>
      <c r="H194" s="244">
        <f t="shared" si="104"/>
        <v>0</v>
      </c>
      <c r="I194" s="184"/>
      <c r="J194" s="184">
        <f t="shared" si="105"/>
        <v>0</v>
      </c>
      <c r="K194" s="184">
        <f t="shared" si="105"/>
        <v>0</v>
      </c>
      <c r="L194" s="184">
        <f t="shared" si="105"/>
        <v>0</v>
      </c>
      <c r="M194" s="185">
        <f t="shared" si="105"/>
        <v>0</v>
      </c>
      <c r="N194" s="184">
        <f t="shared" si="105"/>
        <v>0</v>
      </c>
      <c r="O194" s="184">
        <f t="shared" si="105"/>
        <v>0</v>
      </c>
      <c r="P194" s="184">
        <f t="shared" si="105"/>
        <v>0</v>
      </c>
      <c r="Q194" s="184">
        <f t="shared" si="105"/>
        <v>0</v>
      </c>
      <c r="R194" s="184">
        <f t="shared" si="105"/>
        <v>0</v>
      </c>
      <c r="S194" s="92"/>
      <c r="T194" s="92"/>
      <c r="U194" s="92"/>
      <c r="V194" s="92"/>
      <c r="W194" s="92"/>
      <c r="X194" s="92"/>
      <c r="Y194" s="92"/>
      <c r="Z194" s="92"/>
    </row>
    <row r="196" spans="1:26" x14ac:dyDescent="0.25">
      <c r="E196" s="7" t="str">
        <f>E$189</f>
        <v>True up Nominal RCV run-off- real</v>
      </c>
      <c r="F196" s="184">
        <f t="shared" ref="F196:R196" si="106">F$189</f>
        <v>0</v>
      </c>
      <c r="G196" s="7" t="str">
        <f t="shared" si="106"/>
        <v>£m</v>
      </c>
      <c r="H196" s="247">
        <f t="shared" si="106"/>
        <v>0</v>
      </c>
      <c r="I196" s="247">
        <f t="shared" si="106"/>
        <v>0</v>
      </c>
      <c r="J196" s="184">
        <f t="shared" si="106"/>
        <v>0</v>
      </c>
      <c r="K196" s="184">
        <f t="shared" si="106"/>
        <v>0</v>
      </c>
      <c r="L196" s="184">
        <f t="shared" si="106"/>
        <v>0</v>
      </c>
      <c r="M196" s="185">
        <f t="shared" si="106"/>
        <v>0</v>
      </c>
      <c r="N196" s="184">
        <f t="shared" si="106"/>
        <v>0</v>
      </c>
      <c r="O196" s="184">
        <f t="shared" si="106"/>
        <v>0</v>
      </c>
      <c r="P196" s="184">
        <f t="shared" si="106"/>
        <v>0</v>
      </c>
      <c r="Q196" s="184">
        <f t="shared" si="106"/>
        <v>0</v>
      </c>
      <c r="R196" s="184">
        <f t="shared" si="106"/>
        <v>0</v>
      </c>
    </row>
    <row r="197" spans="1:26" x14ac:dyDescent="0.25">
      <c r="E197" s="7" t="str">
        <f>E$192</f>
        <v>RCV run-off company should have received- real</v>
      </c>
      <c r="F197" s="184">
        <f t="shared" ref="F197:R197" si="107">F$192</f>
        <v>0</v>
      </c>
      <c r="G197" s="7" t="str">
        <f t="shared" si="107"/>
        <v>£m</v>
      </c>
      <c r="H197" s="247">
        <f t="shared" si="107"/>
        <v>0</v>
      </c>
      <c r="I197" s="247">
        <f t="shared" si="107"/>
        <v>0</v>
      </c>
      <c r="J197" s="184">
        <f t="shared" si="107"/>
        <v>0</v>
      </c>
      <c r="K197" s="184">
        <f t="shared" si="107"/>
        <v>0</v>
      </c>
      <c r="L197" s="184">
        <f t="shared" si="107"/>
        <v>0</v>
      </c>
      <c r="M197" s="185">
        <f t="shared" si="107"/>
        <v>0</v>
      </c>
      <c r="N197" s="184">
        <f t="shared" si="107"/>
        <v>0</v>
      </c>
      <c r="O197" s="184">
        <f t="shared" si="107"/>
        <v>0</v>
      </c>
      <c r="P197" s="184">
        <f t="shared" si="107"/>
        <v>0</v>
      </c>
      <c r="Q197" s="184">
        <f t="shared" si="107"/>
        <v>0</v>
      </c>
      <c r="R197" s="184">
        <f t="shared" si="107"/>
        <v>0</v>
      </c>
    </row>
    <row r="198" spans="1:26" x14ac:dyDescent="0.25">
      <c r="C198" s="278"/>
      <c r="E198" s="7" t="s">
        <v>269</v>
      </c>
      <c r="G198" s="7" t="s">
        <v>88</v>
      </c>
      <c r="H198" s="185">
        <f xml:space="preserve"> SUM(J198:R198)</f>
        <v>0</v>
      </c>
      <c r="I198" s="185"/>
      <c r="J198" s="184">
        <f t="shared" ref="J198:K198" si="108">J197-J196</f>
        <v>0</v>
      </c>
      <c r="K198" s="184">
        <f t="shared" si="108"/>
        <v>0</v>
      </c>
      <c r="L198" s="184">
        <f>L197-L196</f>
        <v>0</v>
      </c>
      <c r="M198" s="185">
        <f>M197-M196</f>
        <v>0</v>
      </c>
      <c r="N198" s="184">
        <f t="shared" ref="N198:R198" si="109">N197-N196</f>
        <v>0</v>
      </c>
      <c r="O198" s="184">
        <f t="shared" si="109"/>
        <v>0</v>
      </c>
      <c r="P198" s="184">
        <f t="shared" si="109"/>
        <v>0</v>
      </c>
      <c r="Q198" s="184">
        <f t="shared" si="109"/>
        <v>0</v>
      </c>
      <c r="R198" s="184">
        <f t="shared" si="109"/>
        <v>0</v>
      </c>
    </row>
    <row r="200" spans="1:26" x14ac:dyDescent="0.25">
      <c r="E200" s="7" t="str">
        <f>E$190</f>
        <v>True up Nominal return- real</v>
      </c>
      <c r="F200" s="184">
        <f t="shared" ref="F200:R200" si="110">F$190</f>
        <v>0</v>
      </c>
      <c r="G200" s="7" t="str">
        <f t="shared" si="110"/>
        <v>£m</v>
      </c>
      <c r="H200" s="247">
        <f t="shared" si="110"/>
        <v>0</v>
      </c>
      <c r="I200" s="247">
        <f t="shared" si="110"/>
        <v>0</v>
      </c>
      <c r="J200" s="184">
        <f t="shared" si="110"/>
        <v>0</v>
      </c>
      <c r="K200" s="184">
        <f t="shared" si="110"/>
        <v>0</v>
      </c>
      <c r="L200" s="184">
        <f t="shared" si="110"/>
        <v>0</v>
      </c>
      <c r="M200" s="185">
        <f t="shared" si="110"/>
        <v>0</v>
      </c>
      <c r="N200" s="184">
        <f t="shared" si="110"/>
        <v>0</v>
      </c>
      <c r="O200" s="184">
        <f t="shared" si="110"/>
        <v>0</v>
      </c>
      <c r="P200" s="184">
        <f t="shared" si="110"/>
        <v>0</v>
      </c>
      <c r="Q200" s="184">
        <f t="shared" si="110"/>
        <v>0</v>
      </c>
      <c r="R200" s="184">
        <f t="shared" si="110"/>
        <v>0</v>
      </c>
    </row>
    <row r="201" spans="1:26" x14ac:dyDescent="0.25">
      <c r="E201" s="7" t="str">
        <f>E$193</f>
        <v>Nominal return company should have received- real</v>
      </c>
      <c r="F201" s="184">
        <f t="shared" ref="F201:R201" si="111">F$193</f>
        <v>0</v>
      </c>
      <c r="G201" s="7" t="str">
        <f t="shared" si="111"/>
        <v>£m</v>
      </c>
      <c r="H201" s="247">
        <f t="shared" si="111"/>
        <v>0</v>
      </c>
      <c r="I201" s="247">
        <f t="shared" si="111"/>
        <v>0</v>
      </c>
      <c r="J201" s="184">
        <f t="shared" si="111"/>
        <v>0</v>
      </c>
      <c r="K201" s="184">
        <f t="shared" si="111"/>
        <v>0</v>
      </c>
      <c r="L201" s="184">
        <f t="shared" si="111"/>
        <v>0</v>
      </c>
      <c r="M201" s="185">
        <f t="shared" si="111"/>
        <v>0</v>
      </c>
      <c r="N201" s="184">
        <f t="shared" si="111"/>
        <v>0</v>
      </c>
      <c r="O201" s="184">
        <f t="shared" si="111"/>
        <v>0</v>
      </c>
      <c r="P201" s="184">
        <f t="shared" si="111"/>
        <v>0</v>
      </c>
      <c r="Q201" s="184">
        <f t="shared" si="111"/>
        <v>0</v>
      </c>
      <c r="R201" s="184">
        <f t="shared" si="111"/>
        <v>0</v>
      </c>
    </row>
    <row r="202" spans="1:26" x14ac:dyDescent="0.25">
      <c r="C202" s="278"/>
      <c r="E202" s="7" t="s">
        <v>276</v>
      </c>
      <c r="G202" s="7" t="s">
        <v>88</v>
      </c>
      <c r="H202" s="185">
        <f xml:space="preserve"> SUM(J202:R202)</f>
        <v>0</v>
      </c>
      <c r="I202" s="185"/>
      <c r="J202" s="184">
        <f t="shared" ref="J202:K202" si="112">J201-J200</f>
        <v>0</v>
      </c>
      <c r="K202" s="184">
        <f t="shared" si="112"/>
        <v>0</v>
      </c>
      <c r="L202" s="184">
        <f>L201-L200</f>
        <v>0</v>
      </c>
      <c r="M202" s="185">
        <f>M201-M200</f>
        <v>0</v>
      </c>
      <c r="N202" s="184">
        <f t="shared" ref="N202:R202" si="113">N201-N200</f>
        <v>0</v>
      </c>
      <c r="O202" s="184">
        <f>O201-O200</f>
        <v>0</v>
      </c>
      <c r="P202" s="184">
        <f t="shared" si="113"/>
        <v>0</v>
      </c>
      <c r="Q202" s="184">
        <f t="shared" si="113"/>
        <v>0</v>
      </c>
      <c r="R202" s="184">
        <f t="shared" si="113"/>
        <v>0</v>
      </c>
    </row>
    <row r="204" spans="1:26" x14ac:dyDescent="0.25">
      <c r="E204" s="7" t="str">
        <f>E$191</f>
        <v>Total True up Nominal revenue to company- real</v>
      </c>
      <c r="F204" s="184">
        <f t="shared" ref="F204:R204" si="114">F$191</f>
        <v>0</v>
      </c>
      <c r="G204" s="7" t="str">
        <f t="shared" si="114"/>
        <v>£m</v>
      </c>
      <c r="H204" s="247">
        <f t="shared" si="114"/>
        <v>0</v>
      </c>
      <c r="I204" s="247"/>
      <c r="J204" s="184">
        <f t="shared" si="114"/>
        <v>0</v>
      </c>
      <c r="K204" s="184">
        <f t="shared" si="114"/>
        <v>0</v>
      </c>
      <c r="L204" s="184">
        <f t="shared" si="114"/>
        <v>0</v>
      </c>
      <c r="M204" s="185">
        <f t="shared" si="114"/>
        <v>0</v>
      </c>
      <c r="N204" s="184">
        <f t="shared" si="114"/>
        <v>0</v>
      </c>
      <c r="O204" s="184">
        <f t="shared" si="114"/>
        <v>0</v>
      </c>
      <c r="P204" s="184">
        <f t="shared" si="114"/>
        <v>0</v>
      </c>
      <c r="Q204" s="184">
        <f t="shared" si="114"/>
        <v>0</v>
      </c>
      <c r="R204" s="184">
        <f t="shared" si="114"/>
        <v>0</v>
      </c>
    </row>
    <row r="205" spans="1:26" x14ac:dyDescent="0.25">
      <c r="E205" s="7" t="str">
        <f>E$194</f>
        <v>Total nominal revenue company should have received- real</v>
      </c>
      <c r="F205" s="184">
        <f t="shared" ref="F205:R205" si="115">F$194</f>
        <v>0</v>
      </c>
      <c r="G205" s="7" t="str">
        <f t="shared" si="115"/>
        <v>£m</v>
      </c>
      <c r="H205" s="247">
        <f t="shared" si="115"/>
        <v>0</v>
      </c>
      <c r="I205" s="247"/>
      <c r="J205" s="184">
        <f t="shared" si="115"/>
        <v>0</v>
      </c>
      <c r="K205" s="184">
        <f t="shared" si="115"/>
        <v>0</v>
      </c>
      <c r="L205" s="184">
        <f t="shared" si="115"/>
        <v>0</v>
      </c>
      <c r="M205" s="185">
        <f t="shared" si="115"/>
        <v>0</v>
      </c>
      <c r="N205" s="184">
        <f t="shared" si="115"/>
        <v>0</v>
      </c>
      <c r="O205" s="184">
        <f t="shared" si="115"/>
        <v>0</v>
      </c>
      <c r="P205" s="184">
        <f t="shared" si="115"/>
        <v>0</v>
      </c>
      <c r="Q205" s="184">
        <f t="shared" si="115"/>
        <v>0</v>
      </c>
      <c r="R205" s="184">
        <f t="shared" si="115"/>
        <v>0</v>
      </c>
    </row>
    <row r="206" spans="1:26" x14ac:dyDescent="0.25">
      <c r="C206" s="278"/>
      <c r="E206" s="7" t="s">
        <v>322</v>
      </c>
      <c r="G206" s="7" t="s">
        <v>88</v>
      </c>
      <c r="H206" s="185">
        <f xml:space="preserve"> SUM(J206:R206)</f>
        <v>0</v>
      </c>
      <c r="I206" s="185"/>
      <c r="J206" s="184">
        <f t="shared" ref="J206:K206" si="116">J205-J204</f>
        <v>0</v>
      </c>
      <c r="K206" s="184">
        <f t="shared" si="116"/>
        <v>0</v>
      </c>
      <c r="L206" s="184">
        <f>L205-L204</f>
        <v>0</v>
      </c>
      <c r="M206" s="185">
        <f>M205-M204</f>
        <v>0</v>
      </c>
      <c r="N206" s="184">
        <f t="shared" ref="N206:R206" si="117">N205-N204</f>
        <v>0</v>
      </c>
      <c r="O206" s="184">
        <f t="shared" si="117"/>
        <v>0</v>
      </c>
      <c r="P206" s="184">
        <f t="shared" si="117"/>
        <v>0</v>
      </c>
      <c r="Q206" s="184">
        <f t="shared" si="117"/>
        <v>0</v>
      </c>
      <c r="R206" s="184">
        <f t="shared" si="117"/>
        <v>0</v>
      </c>
    </row>
    <row r="208" spans="1:26" x14ac:dyDescent="0.25">
      <c r="B208" s="61" t="s">
        <v>270</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InpR!E$112</f>
        <v>WACC real on RCV - CPI(H) bf and additions - DMMY</v>
      </c>
      <c r="F210" s="205">
        <f>InpR!F$112</f>
        <v>0</v>
      </c>
      <c r="G210" s="223" t="str">
        <f>InpR!G$112</f>
        <v>%</v>
      </c>
      <c r="H210" s="205" t="str">
        <f>InpR!I$112</f>
        <v>PR19 Financial model, 'Dummy Control' sheet row 860</v>
      </c>
      <c r="I210" s="205" t="e">
        <f>InpR!#REF!</f>
        <v>#REF!</v>
      </c>
      <c r="J210" s="205">
        <f>InpR!J$112</f>
        <v>0</v>
      </c>
      <c r="K210" s="205">
        <f>InpR!K$112</f>
        <v>0</v>
      </c>
      <c r="L210" s="205">
        <f>InpR!L$112</f>
        <v>0</v>
      </c>
      <c r="M210" s="205">
        <f>InpR!M$112</f>
        <v>0</v>
      </c>
      <c r="N210" s="205">
        <f>InpR!N$112</f>
        <v>0</v>
      </c>
      <c r="O210" s="205">
        <f>InpR!O$112</f>
        <v>0</v>
      </c>
      <c r="P210" s="205">
        <f>InpR!P$112</f>
        <v>0</v>
      </c>
      <c r="Q210" s="205">
        <f>InpR!Q$112</f>
        <v>0</v>
      </c>
      <c r="R210" s="205">
        <f>InpR!R$112</f>
        <v>0</v>
      </c>
    </row>
    <row r="211" spans="1:18" x14ac:dyDescent="0.25">
      <c r="E211" s="7" t="s">
        <v>272</v>
      </c>
      <c r="G211" s="7" t="s">
        <v>273</v>
      </c>
      <c r="J211" s="255">
        <f xml:space="preserve"> (1 + J$210) ^ J$209</f>
        <v>1</v>
      </c>
      <c r="K211" s="255">
        <f t="shared" ref="K211:R211" si="118" xml:space="preserve"> (1 + K$210) ^ K$209</f>
        <v>1</v>
      </c>
      <c r="L211" s="255">
        <f t="shared" si="118"/>
        <v>1</v>
      </c>
      <c r="M211" s="255">
        <f t="shared" si="118"/>
        <v>1</v>
      </c>
      <c r="N211" s="255">
        <f t="shared" si="118"/>
        <v>1</v>
      </c>
      <c r="O211" s="255">
        <f t="shared" si="118"/>
        <v>1</v>
      </c>
      <c r="P211" s="255">
        <f t="shared" si="118"/>
        <v>1</v>
      </c>
      <c r="Q211" s="255">
        <f t="shared" si="118"/>
        <v>1</v>
      </c>
      <c r="R211" s="255">
        <f t="shared" si="118"/>
        <v>1</v>
      </c>
    </row>
    <row r="213" spans="1:18" x14ac:dyDescent="0.25">
      <c r="B213" s="61" t="s">
        <v>274</v>
      </c>
    </row>
    <row r="214" spans="1:18" x14ac:dyDescent="0.25">
      <c r="E214" s="7" t="str">
        <f>E$198</f>
        <v>Value of True up run-off - real</v>
      </c>
      <c r="F214" s="184">
        <f t="shared" ref="F214:R214" si="119">F$198</f>
        <v>0</v>
      </c>
      <c r="G214" s="7" t="str">
        <f t="shared" si="119"/>
        <v>£m</v>
      </c>
      <c r="H214" s="247">
        <f t="shared" si="119"/>
        <v>0</v>
      </c>
      <c r="I214" s="247">
        <f t="shared" si="119"/>
        <v>0</v>
      </c>
      <c r="J214" s="184">
        <f t="shared" si="119"/>
        <v>0</v>
      </c>
      <c r="K214" s="184">
        <f t="shared" si="119"/>
        <v>0</v>
      </c>
      <c r="L214" s="184">
        <f t="shared" si="119"/>
        <v>0</v>
      </c>
      <c r="M214" s="185">
        <f t="shared" si="119"/>
        <v>0</v>
      </c>
      <c r="N214" s="184">
        <f t="shared" si="119"/>
        <v>0</v>
      </c>
      <c r="O214" s="184">
        <f t="shared" si="119"/>
        <v>0</v>
      </c>
      <c r="P214" s="184">
        <f t="shared" si="119"/>
        <v>0</v>
      </c>
      <c r="Q214" s="184">
        <f t="shared" si="119"/>
        <v>0</v>
      </c>
      <c r="R214" s="184">
        <f t="shared" si="119"/>
        <v>0</v>
      </c>
    </row>
    <row r="215" spans="1:18" x14ac:dyDescent="0.25">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v>
      </c>
      <c r="N215" s="184">
        <f t="shared" si="120"/>
        <v>1</v>
      </c>
      <c r="O215" s="184">
        <f t="shared" si="120"/>
        <v>1</v>
      </c>
      <c r="P215" s="184">
        <f t="shared" si="120"/>
        <v>1</v>
      </c>
      <c r="Q215" s="184">
        <f t="shared" si="120"/>
        <v>1</v>
      </c>
      <c r="R215" s="184">
        <f t="shared" si="120"/>
        <v>1</v>
      </c>
    </row>
    <row r="216" spans="1:18" s="34" customFormat="1" x14ac:dyDescent="0.25">
      <c r="A216" s="265"/>
      <c r="B216" s="266"/>
      <c r="C216" s="267"/>
      <c r="D216" s="268"/>
      <c r="E216" s="34" t="s">
        <v>366</v>
      </c>
      <c r="G216" s="34" t="s">
        <v>88</v>
      </c>
      <c r="H216" s="271">
        <f xml:space="preserve"> SUM(J216:R216)</f>
        <v>0</v>
      </c>
      <c r="J216" s="271">
        <f xml:space="preserve"> J214 * J215</f>
        <v>0</v>
      </c>
      <c r="K216" s="271">
        <f t="shared" ref="K216:R216" si="121" xml:space="preserve"> K214 * K215</f>
        <v>0</v>
      </c>
      <c r="L216" s="271">
        <f t="shared" si="121"/>
        <v>0</v>
      </c>
      <c r="M216" s="277">
        <f t="shared" si="121"/>
        <v>0</v>
      </c>
      <c r="N216" s="271">
        <f t="shared" si="121"/>
        <v>0</v>
      </c>
      <c r="O216" s="271">
        <f t="shared" si="121"/>
        <v>0</v>
      </c>
      <c r="P216" s="271">
        <f t="shared" si="121"/>
        <v>0</v>
      </c>
      <c r="Q216" s="271">
        <f t="shared" si="121"/>
        <v>0</v>
      </c>
      <c r="R216" s="271">
        <f t="shared" si="121"/>
        <v>0</v>
      </c>
    </row>
    <row r="218" spans="1:18" x14ac:dyDescent="0.25">
      <c r="B218" s="61" t="s">
        <v>275</v>
      </c>
    </row>
    <row r="219" spans="1:18" x14ac:dyDescent="0.25">
      <c r="E219" s="7" t="str">
        <f>E202</f>
        <v>Value of True up return - real</v>
      </c>
      <c r="F219" s="184">
        <f t="shared" ref="F219:R219" si="122">F202</f>
        <v>0</v>
      </c>
      <c r="G219" s="7" t="str">
        <f t="shared" si="122"/>
        <v>£m</v>
      </c>
      <c r="H219" s="247">
        <f t="shared" si="122"/>
        <v>0</v>
      </c>
      <c r="I219" s="247">
        <f t="shared" si="122"/>
        <v>0</v>
      </c>
      <c r="J219" s="184">
        <f t="shared" si="122"/>
        <v>0</v>
      </c>
      <c r="K219" s="184">
        <f t="shared" si="122"/>
        <v>0</v>
      </c>
      <c r="L219" s="184">
        <f t="shared" si="122"/>
        <v>0</v>
      </c>
      <c r="M219" s="185">
        <f t="shared" si="122"/>
        <v>0</v>
      </c>
      <c r="N219" s="184">
        <f t="shared" si="122"/>
        <v>0</v>
      </c>
      <c r="O219" s="184">
        <f t="shared" si="122"/>
        <v>0</v>
      </c>
      <c r="P219" s="184">
        <f t="shared" si="122"/>
        <v>0</v>
      </c>
      <c r="Q219" s="184">
        <f t="shared" si="122"/>
        <v>0</v>
      </c>
      <c r="R219" s="184">
        <f t="shared" si="122"/>
        <v>0</v>
      </c>
    </row>
    <row r="220" spans="1:18" x14ac:dyDescent="0.25">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v>
      </c>
      <c r="N220" s="184">
        <f t="shared" si="123"/>
        <v>1</v>
      </c>
      <c r="O220" s="184">
        <f t="shared" si="123"/>
        <v>1</v>
      </c>
      <c r="P220" s="184">
        <f t="shared" si="123"/>
        <v>1</v>
      </c>
      <c r="Q220" s="184">
        <f t="shared" si="123"/>
        <v>1</v>
      </c>
      <c r="R220" s="184">
        <f t="shared" si="123"/>
        <v>1</v>
      </c>
    </row>
    <row r="221" spans="1:18" s="34" customFormat="1" x14ac:dyDescent="0.25">
      <c r="A221" s="265"/>
      <c r="B221" s="266"/>
      <c r="C221" s="267"/>
      <c r="D221" s="268"/>
      <c r="E221" s="34" t="s">
        <v>367</v>
      </c>
      <c r="G221" s="34" t="s">
        <v>88</v>
      </c>
      <c r="H221" s="271">
        <f xml:space="preserve"> SUM(J221:R221)</f>
        <v>0</v>
      </c>
      <c r="J221" s="271">
        <f xml:space="preserve"> J219 * J220</f>
        <v>0</v>
      </c>
      <c r="K221" s="271">
        <f t="shared" ref="K221:M221" si="124" xml:space="preserve"> K219 * K220</f>
        <v>0</v>
      </c>
      <c r="L221" s="271">
        <f t="shared" si="124"/>
        <v>0</v>
      </c>
      <c r="M221" s="277">
        <f t="shared" si="124"/>
        <v>0</v>
      </c>
      <c r="N221" s="271">
        <f xml:space="preserve"> N219 * N220</f>
        <v>0</v>
      </c>
      <c r="O221" s="271">
        <f t="shared" ref="O221:R221" si="125" xml:space="preserve"> O219 * O220</f>
        <v>0</v>
      </c>
      <c r="P221" s="271">
        <f t="shared" si="125"/>
        <v>0</v>
      </c>
      <c r="Q221" s="271">
        <f t="shared" si="125"/>
        <v>0</v>
      </c>
      <c r="R221" s="271">
        <f t="shared" si="125"/>
        <v>0</v>
      </c>
    </row>
    <row r="223" spans="1:18" x14ac:dyDescent="0.25">
      <c r="A223" s="10" t="s">
        <v>62</v>
      </c>
      <c r="B223" s="1"/>
      <c r="C223" s="1"/>
      <c r="D223" s="1"/>
      <c r="E223" s="1"/>
      <c r="F223" s="1"/>
      <c r="G223" s="1"/>
      <c r="H223" s="1"/>
      <c r="I223" s="1"/>
      <c r="J223" s="1"/>
      <c r="K223" s="1"/>
      <c r="L223" s="1"/>
      <c r="M223" s="1"/>
      <c r="N223" s="1"/>
      <c r="O223" s="1"/>
      <c r="P223" s="1"/>
      <c r="Q223" s="1"/>
      <c r="R223" s="1"/>
    </row>
  </sheetData>
  <conditionalFormatting sqref="F2">
    <cfRule type="cellIs" dxfId="22" priority="4" stopIfTrue="1" operator="notEqual">
      <formula>0</formula>
    </cfRule>
    <cfRule type="cellIs" dxfId="21" priority="5" stopIfTrue="1" operator="equal">
      <formula>""</formula>
    </cfRule>
  </conditionalFormatting>
  <conditionalFormatting sqref="F165">
    <cfRule type="cellIs" dxfId="20" priority="2" stopIfTrue="1" operator="notEqual">
      <formula>0</formula>
    </cfRule>
    <cfRule type="cellIs" dxfId="19" priority="3" stopIfTrue="1" operator="equal">
      <formula>""</formula>
    </cfRule>
  </conditionalFormatting>
  <conditionalFormatting sqref="J3:Z3">
    <cfRule type="cellIs" dxfId="18" priority="8" operator="equal">
      <formula>"Post-Fcst"</formula>
    </cfRule>
    <cfRule type="cellIs" dxfId="17" priority="9" operator="equal">
      <formula>"Forecast"</formula>
    </cfRule>
    <cfRule type="cellIs" dxfId="16" priority="10" operator="equal">
      <formula>"Pre Fcst"</formula>
    </cfRule>
  </conditionalFormatting>
  <conditionalFormatting sqref="J165:XFD165">
    <cfRule type="cellIs" dxfId="15" priority="6" stopIfTrue="1" operator="notEqual">
      <formula>0</formula>
    </cfRule>
    <cfRule type="cellIs" dxfId="14"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outlinePr summaryBelow="0" summaryRight="0"/>
    <pageSetUpPr fitToPage="1"/>
  </sheetPr>
  <dimension ref="A1:Z36"/>
  <sheetViews>
    <sheetView tabSelected="1" zoomScaleNormal="100" workbookViewId="0">
      <selection activeCell="Q13" sqref="Q13"/>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53.33203125" style="7"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5">
      <c r="B7" s="61" t="s">
        <v>348</v>
      </c>
    </row>
    <row r="8" spans="1:26" s="92" customFormat="1" x14ac:dyDescent="0.25">
      <c r="A8" s="164"/>
      <c r="B8" s="165"/>
      <c r="C8" s="166"/>
      <c r="D8" s="167"/>
      <c r="E8" s="30" t="str">
        <f>'Calcs-WR'!E$178</f>
        <v>RCV adjustment at end of period - real - WR</v>
      </c>
      <c r="F8" s="249"/>
      <c r="G8" s="249" t="str">
        <f>'Calcs-WR'!G$178</f>
        <v>£m</v>
      </c>
      <c r="H8" s="281">
        <f>'Calcs-WR'!H$178</f>
        <v>0</v>
      </c>
      <c r="I8" s="281"/>
      <c r="J8" s="281">
        <f>'Calcs-WR'!J$178</f>
        <v>0</v>
      </c>
      <c r="K8" s="281">
        <f>'Calcs-WR'!K$178</f>
        <v>0</v>
      </c>
      <c r="L8" s="281">
        <f>'Calcs-WR'!L$178</f>
        <v>0</v>
      </c>
      <c r="M8" s="281">
        <f>'Calcs-WR'!M$178</f>
        <v>0</v>
      </c>
      <c r="N8" s="281">
        <f>'Calcs-WR'!N$178</f>
        <v>0</v>
      </c>
      <c r="O8" s="281">
        <f>'Calcs-WR'!O$178</f>
        <v>0</v>
      </c>
      <c r="P8" s="281">
        <f>'Calcs-WR'!P$178</f>
        <v>0</v>
      </c>
      <c r="Q8" s="281">
        <f>'Calcs-WR'!Q$178</f>
        <v>0.17620693785809527</v>
      </c>
      <c r="R8" s="281">
        <f>'Calcs-WR'!R$178</f>
        <v>0</v>
      </c>
    </row>
    <row r="9" spans="1:26" s="92" customFormat="1" x14ac:dyDescent="0.25">
      <c r="A9" s="164"/>
      <c r="B9" s="165"/>
      <c r="C9" s="166"/>
      <c r="D9" s="167"/>
      <c r="E9" s="30" t="str">
        <f>'Calcs-WR'!E$216</f>
        <v>Revenue adjustment for RCV run-off - real - WR</v>
      </c>
      <c r="F9" s="249"/>
      <c r="G9" s="249" t="str">
        <f>'Calcs-WR'!G$216</f>
        <v>£m</v>
      </c>
      <c r="H9" s="281">
        <f>'Calcs-WR'!H$216</f>
        <v>0.1058403277420253</v>
      </c>
      <c r="I9" s="281"/>
      <c r="J9" s="281">
        <f>'Calcs-WR'!J$216</f>
        <v>0</v>
      </c>
      <c r="K9" s="281">
        <f>'Calcs-WR'!K$216</f>
        <v>0</v>
      </c>
      <c r="L9" s="281">
        <f>'Calcs-WR'!L$216</f>
        <v>0</v>
      </c>
      <c r="M9" s="281">
        <f>'Calcs-WR'!M$216</f>
        <v>-3.691239556052914E-3</v>
      </c>
      <c r="N9" s="281">
        <f>'Calcs-WR'!N$216</f>
        <v>6.5529089802027797E-3</v>
      </c>
      <c r="O9" s="281">
        <f>'Calcs-WR'!O$216</f>
        <v>3.0421027314841632E-2</v>
      </c>
      <c r="P9" s="281">
        <f>'Calcs-WR'!P$216</f>
        <v>3.897843555900448E-2</v>
      </c>
      <c r="Q9" s="281">
        <f>'Calcs-WR'!Q$216</f>
        <v>3.3579195444029319E-2</v>
      </c>
      <c r="R9" s="281">
        <f>'Calcs-WR'!R$216</f>
        <v>0</v>
      </c>
    </row>
    <row r="10" spans="1:26" s="92" customFormat="1" x14ac:dyDescent="0.25">
      <c r="A10" s="164"/>
      <c r="B10" s="165"/>
      <c r="C10" s="166"/>
      <c r="D10" s="167"/>
      <c r="E10" s="30" t="str">
        <f>'Calcs-WR'!E$221</f>
        <v>Revenue adjustment for return - real -WR</v>
      </c>
      <c r="F10" s="249"/>
      <c r="G10" s="249" t="str">
        <f>'Calcs-WR'!G$221</f>
        <v>£m</v>
      </c>
      <c r="H10" s="281">
        <f>'Calcs-WR'!H$221</f>
        <v>1.2753841262623239E-2</v>
      </c>
      <c r="I10" s="281"/>
      <c r="J10" s="281">
        <f>'Calcs-WR'!J$221</f>
        <v>0</v>
      </c>
      <c r="K10" s="281">
        <f>'Calcs-WR'!K$221</f>
        <v>0</v>
      </c>
      <c r="L10" s="281">
        <f>'Calcs-WR'!L$221</f>
        <v>0</v>
      </c>
      <c r="M10" s="281">
        <f>'Calcs-WR'!M$221</f>
        <v>-5.5960885987796675E-4</v>
      </c>
      <c r="N10" s="281">
        <f>'Calcs-WR'!N$221</f>
        <v>9.679489361114962E-4</v>
      </c>
      <c r="O10" s="281">
        <f>'Calcs-WR'!O$221</f>
        <v>4.0525039721292268E-3</v>
      </c>
      <c r="P10" s="281">
        <f>'Calcs-WR'!P$221</f>
        <v>4.5704667070958797E-3</v>
      </c>
      <c r="Q10" s="281">
        <f>'Calcs-WR'!Q$221</f>
        <v>3.7225305071646037E-3</v>
      </c>
      <c r="R10" s="281">
        <f>'Calcs-WR'!R$221</f>
        <v>0</v>
      </c>
    </row>
    <row r="11" spans="1:26" s="92" customFormat="1" x14ac:dyDescent="0.25">
      <c r="A11" s="164"/>
      <c r="B11" s="165"/>
      <c r="C11" s="166"/>
      <c r="D11" s="167"/>
      <c r="E11" s="30"/>
      <c r="F11" s="249"/>
      <c r="G11" s="249"/>
      <c r="H11" s="281"/>
      <c r="I11" s="281"/>
      <c r="J11" s="281"/>
      <c r="K11" s="281"/>
      <c r="L11" s="281"/>
      <c r="M11" s="281"/>
      <c r="N11" s="281"/>
      <c r="O11" s="281"/>
      <c r="P11" s="281"/>
      <c r="Q11" s="281"/>
      <c r="R11" s="281"/>
    </row>
    <row r="12" spans="1:26" x14ac:dyDescent="0.25">
      <c r="B12" s="61" t="s">
        <v>349</v>
      </c>
    </row>
    <row r="13" spans="1:26" s="92" customFormat="1" x14ac:dyDescent="0.25">
      <c r="A13" s="164"/>
      <c r="B13" s="165"/>
      <c r="C13" s="166"/>
      <c r="D13" s="167"/>
      <c r="E13" s="30" t="str">
        <f>'Calcs-WN'!E$178</f>
        <v>RCV adjustment at end of period - real -WN</v>
      </c>
      <c r="F13" s="249"/>
      <c r="G13" s="249" t="str">
        <f>'Calcs-WN'!G$178</f>
        <v>£m</v>
      </c>
      <c r="H13" s="281">
        <f>'Calcs-WN'!H$178</f>
        <v>0</v>
      </c>
      <c r="I13" s="281"/>
      <c r="J13" s="281">
        <f>'Calcs-WN'!J$178</f>
        <v>0</v>
      </c>
      <c r="K13" s="281">
        <f>'Calcs-WN'!K$178</f>
        <v>0</v>
      </c>
      <c r="L13" s="281">
        <f>'Calcs-WN'!L$178</f>
        <v>0</v>
      </c>
      <c r="M13" s="281">
        <f>'Calcs-WN'!M$178</f>
        <v>0</v>
      </c>
      <c r="N13" s="281">
        <f>'Calcs-WN'!N$178</f>
        <v>0</v>
      </c>
      <c r="O13" s="281">
        <f>'Calcs-WN'!O$178</f>
        <v>0</v>
      </c>
      <c r="P13" s="281">
        <f>'Calcs-WN'!P$178</f>
        <v>0</v>
      </c>
      <c r="Q13" s="281">
        <f>'Calcs-WN'!Q$178</f>
        <v>6.5235465551728282</v>
      </c>
      <c r="R13" s="281">
        <f>'Calcs-WN'!R$178</f>
        <v>0</v>
      </c>
    </row>
    <row r="14" spans="1:26" s="92" customFormat="1" x14ac:dyDescent="0.25">
      <c r="A14" s="164"/>
      <c r="B14" s="165"/>
      <c r="C14" s="166"/>
      <c r="D14" s="167"/>
      <c r="E14" s="30" t="str">
        <f>'Calcs-WN'!E$216</f>
        <v>Revenue adjustment for RCV run-off - real - WN</v>
      </c>
      <c r="F14" s="249"/>
      <c r="G14" s="249" t="str">
        <f>'Calcs-WN'!G$216</f>
        <v>£m</v>
      </c>
      <c r="H14" s="281">
        <f>'Calcs-WN'!H$216</f>
        <v>1.6773486366095789</v>
      </c>
      <c r="I14" s="281"/>
      <c r="J14" s="281">
        <f>'Calcs-WN'!J$216</f>
        <v>0</v>
      </c>
      <c r="K14" s="281">
        <f>'Calcs-WN'!K$216</f>
        <v>0</v>
      </c>
      <c r="L14" s="281">
        <f>'Calcs-WN'!L$216</f>
        <v>0</v>
      </c>
      <c r="M14" s="281">
        <f>'Calcs-WN'!M$216</f>
        <v>-5.8061725085903307E-2</v>
      </c>
      <c r="N14" s="281">
        <f>'Calcs-WN'!N$216</f>
        <v>0.10705750678615186</v>
      </c>
      <c r="O14" s="281">
        <f>'Calcs-WN'!O$216</f>
        <v>0.49677894062184463</v>
      </c>
      <c r="P14" s="281">
        <f>'Calcs-WN'!P$216</f>
        <v>0.60208730523079579</v>
      </c>
      <c r="Q14" s="281">
        <f>'Calcs-WN'!Q$216</f>
        <v>0.52948660905668987</v>
      </c>
      <c r="R14" s="281">
        <f>'Calcs-WN'!R$216</f>
        <v>0</v>
      </c>
    </row>
    <row r="15" spans="1:26" s="92" customFormat="1" x14ac:dyDescent="0.25">
      <c r="A15" s="164"/>
      <c r="B15" s="165"/>
      <c r="C15" s="166"/>
      <c r="D15" s="167"/>
      <c r="E15" s="30" t="str">
        <f>'Calcs-WN'!E$221</f>
        <v>Revenue adjustment for return - real - WN</v>
      </c>
      <c r="F15" s="249"/>
      <c r="G15" s="249" t="str">
        <f>'Calcs-WN'!G$221</f>
        <v>£m</v>
      </c>
      <c r="H15" s="281">
        <f>'Calcs-WN'!H$221</f>
        <v>0.42741233127891259</v>
      </c>
      <c r="I15" s="281"/>
      <c r="J15" s="281">
        <f>'Calcs-WN'!J$221</f>
        <v>0</v>
      </c>
      <c r="K15" s="281">
        <f>'Calcs-WN'!K$221</f>
        <v>0</v>
      </c>
      <c r="L15" s="281">
        <f>'Calcs-WN'!L$221</f>
        <v>0</v>
      </c>
      <c r="M15" s="281">
        <f>'Calcs-WN'!M$221</f>
        <v>-1.5112418844175865E-2</v>
      </c>
      <c r="N15" s="281">
        <f>'Calcs-WN'!N$221</f>
        <v>2.7754040586817602E-2</v>
      </c>
      <c r="O15" s="281">
        <f>'Calcs-WN'!O$221</f>
        <v>0.12431925496225216</v>
      </c>
      <c r="P15" s="281">
        <f>'Calcs-WN'!P$221</f>
        <v>0.15263564912544883</v>
      </c>
      <c r="Q15" s="281">
        <f>'Calcs-WN'!Q$221</f>
        <v>0.13781580544856986</v>
      </c>
      <c r="R15" s="281">
        <f>'Calcs-WN'!R$221</f>
        <v>0</v>
      </c>
    </row>
    <row r="16" spans="1:26" s="92" customFormat="1" x14ac:dyDescent="0.25">
      <c r="A16" s="164"/>
      <c r="B16" s="165"/>
      <c r="C16" s="166"/>
      <c r="D16" s="167"/>
      <c r="E16" s="30"/>
      <c r="F16" s="249"/>
      <c r="G16" s="249"/>
      <c r="H16" s="281"/>
      <c r="I16" s="281"/>
      <c r="J16" s="281"/>
      <c r="K16" s="281"/>
      <c r="L16" s="281"/>
      <c r="M16" s="281"/>
      <c r="N16" s="281"/>
      <c r="O16" s="281"/>
      <c r="P16" s="281"/>
      <c r="Q16" s="281"/>
      <c r="R16" s="281"/>
    </row>
    <row r="17" spans="1:18" x14ac:dyDescent="0.25">
      <c r="B17" s="61" t="s">
        <v>350</v>
      </c>
    </row>
    <row r="18" spans="1:18" s="92" customFormat="1" x14ac:dyDescent="0.25">
      <c r="A18" s="164"/>
      <c r="B18" s="165"/>
      <c r="C18" s="166"/>
      <c r="D18" s="167"/>
      <c r="E18" s="30" t="str">
        <f>'Calcs-WWN'!E$178</f>
        <v>RCV adjustment at end of period - real - WWN</v>
      </c>
      <c r="F18" s="249"/>
      <c r="G18" s="249" t="str">
        <f>'Calcs-WWN'!G$178</f>
        <v>£m</v>
      </c>
      <c r="H18" s="281">
        <f>'Calcs-WWN'!H$178</f>
        <v>0</v>
      </c>
      <c r="I18" s="281"/>
      <c r="J18" s="281">
        <f>'Calcs-WWN'!J$178</f>
        <v>0</v>
      </c>
      <c r="K18" s="281">
        <f>'Calcs-WWN'!K$178</f>
        <v>0</v>
      </c>
      <c r="L18" s="281">
        <f>'Calcs-WWN'!L$178</f>
        <v>0</v>
      </c>
      <c r="M18" s="281">
        <f>'Calcs-WWN'!M$178</f>
        <v>0</v>
      </c>
      <c r="N18" s="281">
        <f>'Calcs-WWN'!N$178</f>
        <v>0</v>
      </c>
      <c r="O18" s="281">
        <f>'Calcs-WWN'!O$178</f>
        <v>0</v>
      </c>
      <c r="P18" s="281">
        <f>'Calcs-WWN'!P$178</f>
        <v>0</v>
      </c>
      <c r="Q18" s="281">
        <f>'Calcs-WWN'!Q$178</f>
        <v>0</v>
      </c>
      <c r="R18" s="281">
        <f>'Calcs-WWN'!R$178</f>
        <v>0</v>
      </c>
    </row>
    <row r="19" spans="1:18" s="92" customFormat="1" x14ac:dyDescent="0.25">
      <c r="A19" s="164"/>
      <c r="B19" s="165"/>
      <c r="C19" s="166"/>
      <c r="D19" s="167"/>
      <c r="E19" s="30" t="str">
        <f>'Calcs-WWN'!E$216</f>
        <v>Revenue adjustment for RCV run-off - real - WWN</v>
      </c>
      <c r="F19" s="249"/>
      <c r="G19" s="249" t="str">
        <f>'Calcs-WWN'!G$216</f>
        <v>£m</v>
      </c>
      <c r="H19" s="281">
        <f>'Calcs-WWN'!H$216</f>
        <v>0</v>
      </c>
      <c r="I19" s="281"/>
      <c r="J19" s="281">
        <f>'Calcs-WWN'!J$216</f>
        <v>0</v>
      </c>
      <c r="K19" s="281">
        <f>'Calcs-WWN'!K$216</f>
        <v>0</v>
      </c>
      <c r="L19" s="281">
        <f>'Calcs-WWN'!L$216</f>
        <v>0</v>
      </c>
      <c r="M19" s="281">
        <f>'Calcs-WWN'!M$216</f>
        <v>0</v>
      </c>
      <c r="N19" s="281">
        <f>'Calcs-WWN'!N$216</f>
        <v>0</v>
      </c>
      <c r="O19" s="281">
        <f>'Calcs-WWN'!O$216</f>
        <v>0</v>
      </c>
      <c r="P19" s="281">
        <f>'Calcs-WWN'!P$216</f>
        <v>0</v>
      </c>
      <c r="Q19" s="281">
        <f>'Calcs-WWN'!Q$216</f>
        <v>0</v>
      </c>
      <c r="R19" s="281">
        <f>'Calcs-WWN'!R$216</f>
        <v>0</v>
      </c>
    </row>
    <row r="20" spans="1:18" s="92" customFormat="1" x14ac:dyDescent="0.25">
      <c r="A20" s="164"/>
      <c r="B20" s="165"/>
      <c r="C20" s="166"/>
      <c r="D20" s="167"/>
      <c r="E20" s="30" t="str">
        <f>'Calcs-WWN'!E$221</f>
        <v>Revenue adjustment for return - real - WWN</v>
      </c>
      <c r="F20" s="249"/>
      <c r="G20" s="249" t="str">
        <f>'Calcs-WWN'!G$221</f>
        <v>£m</v>
      </c>
      <c r="H20" s="281">
        <f>'Calcs-WWN'!H$221</f>
        <v>0</v>
      </c>
      <c r="I20" s="281"/>
      <c r="J20" s="281">
        <f>'Calcs-WWN'!J$221</f>
        <v>0</v>
      </c>
      <c r="K20" s="281">
        <f>'Calcs-WWN'!K$221</f>
        <v>0</v>
      </c>
      <c r="L20" s="281">
        <f>'Calcs-WWN'!L$221</f>
        <v>0</v>
      </c>
      <c r="M20" s="281">
        <f>'Calcs-WWN'!M$221</f>
        <v>0</v>
      </c>
      <c r="N20" s="281">
        <f>'Calcs-WWN'!N$221</f>
        <v>0</v>
      </c>
      <c r="O20" s="281">
        <f>'Calcs-WWN'!O$221</f>
        <v>0</v>
      </c>
      <c r="P20" s="281">
        <f>'Calcs-WWN'!P$221</f>
        <v>0</v>
      </c>
      <c r="Q20" s="281">
        <f>'Calcs-WWN'!Q$221</f>
        <v>0</v>
      </c>
      <c r="R20" s="281">
        <f>'Calcs-WWN'!R$221</f>
        <v>0</v>
      </c>
    </row>
    <row r="21" spans="1:18" s="92" customFormat="1" x14ac:dyDescent="0.25">
      <c r="A21" s="164"/>
      <c r="B21" s="165"/>
      <c r="C21" s="166"/>
      <c r="D21" s="167"/>
      <c r="E21" s="30"/>
      <c r="F21" s="249"/>
      <c r="G21" s="249"/>
      <c r="H21" s="281"/>
      <c r="I21" s="281"/>
      <c r="J21" s="281"/>
      <c r="K21" s="281"/>
      <c r="L21" s="281"/>
      <c r="M21" s="281"/>
      <c r="N21" s="281"/>
      <c r="O21" s="281"/>
      <c r="P21" s="281"/>
      <c r="Q21" s="281"/>
      <c r="R21" s="281"/>
    </row>
    <row r="22" spans="1:18" x14ac:dyDescent="0.25">
      <c r="B22" s="61" t="s">
        <v>351</v>
      </c>
    </row>
    <row r="23" spans="1:18" s="92" customFormat="1" x14ac:dyDescent="0.25">
      <c r="A23" s="164"/>
      <c r="B23" s="165"/>
      <c r="C23" s="166"/>
      <c r="D23" s="167"/>
      <c r="E23" s="30" t="str">
        <f>'Calcs-BR'!E$178</f>
        <v>RCV adjustment at end of period - real - BR</v>
      </c>
      <c r="F23" s="249"/>
      <c r="G23" s="249" t="str">
        <f>'Calcs-BR'!G$178</f>
        <v>£m</v>
      </c>
      <c r="H23" s="281">
        <f>'Calcs-BR'!H$178</f>
        <v>0</v>
      </c>
      <c r="I23" s="281"/>
      <c r="J23" s="281">
        <f>'Calcs-BR'!J$178</f>
        <v>0</v>
      </c>
      <c r="K23" s="281">
        <f>'Calcs-BR'!K$178</f>
        <v>0</v>
      </c>
      <c r="L23" s="281">
        <f>'Calcs-BR'!L$178</f>
        <v>0</v>
      </c>
      <c r="M23" s="281">
        <f>'Calcs-BR'!M$178</f>
        <v>0</v>
      </c>
      <c r="N23" s="281">
        <f>'Calcs-BR'!N$178</f>
        <v>0</v>
      </c>
      <c r="O23" s="281">
        <f>'Calcs-BR'!O$178</f>
        <v>0</v>
      </c>
      <c r="P23" s="281">
        <f>'Calcs-BR'!P$178</f>
        <v>0</v>
      </c>
      <c r="Q23" s="281">
        <f>'Calcs-BR'!Q$178</f>
        <v>0</v>
      </c>
      <c r="R23" s="281">
        <f>'Calcs-BR'!R$178</f>
        <v>0</v>
      </c>
    </row>
    <row r="24" spans="1:18" s="92" customFormat="1" x14ac:dyDescent="0.25">
      <c r="A24" s="164"/>
      <c r="B24" s="165"/>
      <c r="C24" s="166"/>
      <c r="D24" s="167"/>
      <c r="E24" s="30" t="str">
        <f>'Calcs-BR'!E$216</f>
        <v>Revenue adjustment for RCV run-off - real - BR</v>
      </c>
      <c r="F24" s="249"/>
      <c r="G24" s="249" t="str">
        <f>'Calcs-BR'!G$216</f>
        <v>£m</v>
      </c>
      <c r="H24" s="281">
        <f>'Calcs-BR'!H$216</f>
        <v>0</v>
      </c>
      <c r="I24" s="281"/>
      <c r="J24" s="281">
        <f>'Calcs-BR'!J$216</f>
        <v>0</v>
      </c>
      <c r="K24" s="281">
        <f>'Calcs-BR'!K$216</f>
        <v>0</v>
      </c>
      <c r="L24" s="281">
        <f>'Calcs-BR'!L$216</f>
        <v>0</v>
      </c>
      <c r="M24" s="281">
        <f>'Calcs-BR'!M$216</f>
        <v>0</v>
      </c>
      <c r="N24" s="281">
        <f>'Calcs-BR'!N$216</f>
        <v>0</v>
      </c>
      <c r="O24" s="281">
        <f>'Calcs-BR'!O$216</f>
        <v>0</v>
      </c>
      <c r="P24" s="281">
        <f>'Calcs-BR'!P$216</f>
        <v>0</v>
      </c>
      <c r="Q24" s="281">
        <f>'Calcs-BR'!Q$216</f>
        <v>0</v>
      </c>
      <c r="R24" s="281">
        <f>'Calcs-BR'!R$216</f>
        <v>0</v>
      </c>
    </row>
    <row r="25" spans="1:18" s="92" customFormat="1" x14ac:dyDescent="0.25">
      <c r="A25" s="164"/>
      <c r="B25" s="165"/>
      <c r="C25" s="166"/>
      <c r="D25" s="167"/>
      <c r="E25" s="30" t="str">
        <f>'Calcs-BR'!E$221</f>
        <v>Revenue adjustment for return - real - BR</v>
      </c>
      <c r="F25" s="249"/>
      <c r="G25" s="249" t="str">
        <f>'Calcs-BR'!G$221</f>
        <v>£m</v>
      </c>
      <c r="H25" s="281">
        <f>'Calcs-BR'!H$221</f>
        <v>0</v>
      </c>
      <c r="I25" s="281"/>
      <c r="J25" s="281">
        <f>'Calcs-BR'!J$221</f>
        <v>0</v>
      </c>
      <c r="K25" s="281">
        <f>'Calcs-BR'!K$221</f>
        <v>0</v>
      </c>
      <c r="L25" s="281">
        <f>'Calcs-BR'!L$221</f>
        <v>0</v>
      </c>
      <c r="M25" s="281">
        <f>'Calcs-BR'!M$221</f>
        <v>0</v>
      </c>
      <c r="N25" s="281">
        <f>'Calcs-BR'!N$221</f>
        <v>0</v>
      </c>
      <c r="O25" s="281">
        <f>'Calcs-BR'!O$221</f>
        <v>0</v>
      </c>
      <c r="P25" s="281">
        <f>'Calcs-BR'!P$221</f>
        <v>0</v>
      </c>
      <c r="Q25" s="281">
        <f>'Calcs-BR'!Q$221</f>
        <v>0</v>
      </c>
      <c r="R25" s="281">
        <f>'Calcs-BR'!R$221</f>
        <v>0</v>
      </c>
    </row>
    <row r="26" spans="1:18" s="92" customFormat="1" x14ac:dyDescent="0.25">
      <c r="A26" s="164"/>
      <c r="B26" s="165"/>
      <c r="C26" s="166"/>
      <c r="D26" s="167"/>
      <c r="E26" s="30"/>
      <c r="F26" s="249"/>
      <c r="G26" s="249"/>
      <c r="H26" s="281"/>
      <c r="I26" s="281"/>
      <c r="J26" s="281"/>
      <c r="K26" s="281"/>
      <c r="L26" s="281"/>
      <c r="M26" s="281"/>
      <c r="N26" s="281"/>
      <c r="O26" s="281"/>
      <c r="P26" s="281"/>
      <c r="Q26" s="281"/>
      <c r="R26" s="281"/>
    </row>
    <row r="27" spans="1:18" x14ac:dyDescent="0.25">
      <c r="B27" s="61" t="s">
        <v>352</v>
      </c>
    </row>
    <row r="28" spans="1:18" s="92" customFormat="1" x14ac:dyDescent="0.25">
      <c r="A28" s="164"/>
      <c r="B28" s="165"/>
      <c r="C28" s="166"/>
      <c r="D28" s="167"/>
      <c r="E28" s="30" t="str">
        <f>'Calcs-DMMY'!E$178</f>
        <v>RCV adjustment at end of period - real - DMMY</v>
      </c>
      <c r="F28" s="249"/>
      <c r="G28" s="249" t="str">
        <f>'Calcs-DMMY'!G$178</f>
        <v>£m</v>
      </c>
      <c r="H28" s="281">
        <f>'Calcs-DMMY'!H$178</f>
        <v>0</v>
      </c>
      <c r="I28" s="281"/>
      <c r="J28" s="281">
        <f>'Calcs-DMMY'!J$178</f>
        <v>0</v>
      </c>
      <c r="K28" s="281">
        <f>'Calcs-DMMY'!K$178</f>
        <v>0</v>
      </c>
      <c r="L28" s="281">
        <f>'Calcs-DMMY'!L$178</f>
        <v>0</v>
      </c>
      <c r="M28" s="281">
        <f>'Calcs-DMMY'!M$178</f>
        <v>0</v>
      </c>
      <c r="N28" s="281">
        <f>'Calcs-DMMY'!N$178</f>
        <v>0</v>
      </c>
      <c r="O28" s="281">
        <f>'Calcs-DMMY'!O$178</f>
        <v>0</v>
      </c>
      <c r="P28" s="281">
        <f>'Calcs-DMMY'!P$178</f>
        <v>0</v>
      </c>
      <c r="Q28" s="281">
        <f>'Calcs-DMMY'!Q$178</f>
        <v>0</v>
      </c>
      <c r="R28" s="281">
        <f>'Calcs-DMMY'!R$178</f>
        <v>0</v>
      </c>
    </row>
    <row r="29" spans="1:18" s="92" customFormat="1" x14ac:dyDescent="0.25">
      <c r="A29" s="164"/>
      <c r="B29" s="165"/>
      <c r="C29" s="166"/>
      <c r="D29" s="167"/>
      <c r="E29" s="30" t="str">
        <f>'Calcs-DMMY'!E$216</f>
        <v>Revenue adjustment for RCV run-off - real - DMMY</v>
      </c>
      <c r="F29" s="249"/>
      <c r="G29" s="249" t="str">
        <f>'Calcs-DMMY'!G$216</f>
        <v>£m</v>
      </c>
      <c r="H29" s="281">
        <f>'Calcs-DMMY'!H$216</f>
        <v>0</v>
      </c>
      <c r="I29" s="281"/>
      <c r="J29" s="281">
        <f>'Calcs-DMMY'!J$216</f>
        <v>0</v>
      </c>
      <c r="K29" s="281">
        <f>'Calcs-DMMY'!K$216</f>
        <v>0</v>
      </c>
      <c r="L29" s="281">
        <f>'Calcs-DMMY'!L$216</f>
        <v>0</v>
      </c>
      <c r="M29" s="281">
        <f>'Calcs-DMMY'!M$216</f>
        <v>0</v>
      </c>
      <c r="N29" s="281">
        <f>'Calcs-DMMY'!N$216</f>
        <v>0</v>
      </c>
      <c r="O29" s="281">
        <f>'Calcs-DMMY'!O$216</f>
        <v>0</v>
      </c>
      <c r="P29" s="281">
        <f>'Calcs-DMMY'!P$216</f>
        <v>0</v>
      </c>
      <c r="Q29" s="281">
        <f>'Calcs-DMMY'!Q$216</f>
        <v>0</v>
      </c>
      <c r="R29" s="281">
        <f>'Calcs-DMMY'!R$216</f>
        <v>0</v>
      </c>
    </row>
    <row r="30" spans="1:18" s="92" customFormat="1" x14ac:dyDescent="0.25">
      <c r="A30" s="164"/>
      <c r="B30" s="165"/>
      <c r="C30" s="166"/>
      <c r="D30" s="167"/>
      <c r="E30" s="30" t="str">
        <f>'Calcs-DMMY'!E$221</f>
        <v>Revenue adjustment for return - real - DMMY</v>
      </c>
      <c r="F30" s="249"/>
      <c r="G30" s="249" t="str">
        <f>'Calcs-DMMY'!G$221</f>
        <v>£m</v>
      </c>
      <c r="H30" s="281">
        <f>'Calcs-DMMY'!H$221</f>
        <v>0</v>
      </c>
      <c r="I30" s="281"/>
      <c r="J30" s="281">
        <f>'Calcs-DMMY'!J$221</f>
        <v>0</v>
      </c>
      <c r="K30" s="281">
        <f>'Calcs-DMMY'!K$221</f>
        <v>0</v>
      </c>
      <c r="L30" s="281">
        <f>'Calcs-DMMY'!L$221</f>
        <v>0</v>
      </c>
      <c r="M30" s="281">
        <f>'Calcs-DMMY'!M$221</f>
        <v>0</v>
      </c>
      <c r="N30" s="281">
        <f>'Calcs-DMMY'!N$221</f>
        <v>0</v>
      </c>
      <c r="O30" s="281">
        <f>'Calcs-DMMY'!O$221</f>
        <v>0</v>
      </c>
      <c r="P30" s="281">
        <f>'Calcs-DMMY'!P$221</f>
        <v>0</v>
      </c>
      <c r="Q30" s="281">
        <f>'Calcs-DMMY'!Q$221</f>
        <v>0</v>
      </c>
      <c r="R30" s="281">
        <f>'Calcs-DMMY'!R$221</f>
        <v>0</v>
      </c>
    </row>
    <row r="31" spans="1:18" s="92" customFormat="1" x14ac:dyDescent="0.25">
      <c r="A31" s="164"/>
      <c r="B31" s="165"/>
      <c r="C31" s="166"/>
      <c r="D31" s="167"/>
      <c r="E31" s="30"/>
      <c r="F31" s="249"/>
      <c r="G31" s="249"/>
      <c r="H31" s="281"/>
      <c r="I31" s="281"/>
      <c r="J31" s="281"/>
      <c r="K31" s="281"/>
      <c r="L31" s="281"/>
      <c r="M31" s="281"/>
      <c r="N31" s="281"/>
      <c r="O31" s="281"/>
      <c r="P31" s="281"/>
      <c r="Q31" s="281"/>
      <c r="R31" s="281"/>
    </row>
    <row r="32" spans="1:18" x14ac:dyDescent="0.25">
      <c r="A32" s="10" t="s">
        <v>62</v>
      </c>
      <c r="B32" s="1"/>
      <c r="C32" s="1"/>
      <c r="D32" s="1"/>
      <c r="E32" s="1"/>
      <c r="F32" s="1"/>
      <c r="G32" s="1"/>
      <c r="H32" s="1"/>
      <c r="I32" s="1"/>
      <c r="J32" s="1"/>
      <c r="K32" s="1"/>
      <c r="L32" s="1"/>
      <c r="M32" s="1"/>
      <c r="N32" s="1"/>
      <c r="O32" s="1"/>
      <c r="P32" s="1"/>
      <c r="Q32" s="1"/>
      <c r="R32" s="1"/>
    </row>
    <row r="34" spans="10:18" x14ac:dyDescent="0.25">
      <c r="J34" s="281"/>
      <c r="K34" s="281"/>
      <c r="L34" s="281"/>
      <c r="M34" s="281"/>
      <c r="N34" s="281"/>
      <c r="O34" s="281"/>
      <c r="P34" s="281"/>
      <c r="Q34" s="281"/>
      <c r="R34" s="281"/>
    </row>
    <row r="35" spans="10:18" x14ac:dyDescent="0.25">
      <c r="J35" s="281"/>
      <c r="K35" s="281"/>
      <c r="L35" s="281"/>
      <c r="M35" s="281"/>
      <c r="N35" s="281"/>
      <c r="O35" s="281"/>
      <c r="P35" s="281"/>
      <c r="Q35" s="281"/>
      <c r="R35" s="281"/>
    </row>
    <row r="36" spans="10:18" x14ac:dyDescent="0.25">
      <c r="J36" s="281"/>
      <c r="K36" s="281"/>
      <c r="L36" s="281"/>
      <c r="M36" s="281"/>
      <c r="N36" s="281"/>
      <c r="O36" s="281"/>
      <c r="P36" s="281"/>
      <c r="Q36" s="281"/>
      <c r="R36" s="281"/>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9" scale="48"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CFFFF"/>
    <outlinePr summaryBelow="0" summaryRight="0"/>
    <pageSetUpPr fitToPage="1"/>
  </sheetPr>
  <dimension ref="A1:CA22"/>
  <sheetViews>
    <sheetView zoomScaleNormal="100" workbookViewId="0">
      <selection activeCell="L30" sqref="L30"/>
    </sheetView>
  </sheetViews>
  <sheetFormatPr defaultColWidth="0" defaultRowHeight="13.2" x14ac:dyDescent="0.25"/>
  <cols>
    <col min="1" max="1" width="1.44140625" style="5" customWidth="1"/>
    <col min="2" max="3" width="1.44140625" style="9" customWidth="1"/>
    <col min="4" max="4" width="1.44140625" style="6" customWidth="1"/>
    <col min="5" max="5" width="48" style="7" bestFit="1" customWidth="1"/>
    <col min="6" max="6" width="12.5546875" style="7" customWidth="1"/>
    <col min="7" max="8" width="11.5546875" style="7" customWidth="1"/>
    <col min="9" max="9" width="2.5546875" style="7" customWidth="1"/>
    <col min="10" max="18" width="11.5546875" style="7" customWidth="1"/>
    <col min="19" max="79" width="11.5546875" style="7" hidden="1" customWidth="1"/>
    <col min="80" max="16384" width="0" style="7" hidden="1"/>
  </cols>
  <sheetData>
    <row r="1" spans="1:26" s="122" customFormat="1" ht="25.2" x14ac:dyDescent="0.4">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t="str">
        <f>Time!E$11</f>
        <v>Model column counter</v>
      </c>
      <c r="F5" s="5" t="s">
        <v>72</v>
      </c>
      <c r="G5" s="5" t="s">
        <v>73</v>
      </c>
      <c r="H5" s="5" t="s">
        <v>93</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5">
      <c r="A7" s="5" t="s">
        <v>166</v>
      </c>
    </row>
    <row r="9" spans="1:26" x14ac:dyDescent="0.25">
      <c r="E9" s="7" t="s">
        <v>167</v>
      </c>
      <c r="F9" s="29">
        <f>SUM(F11:F20)</f>
        <v>0</v>
      </c>
      <c r="G9" s="7" t="s">
        <v>168</v>
      </c>
    </row>
    <row r="11" spans="1:26" s="12" customFormat="1" x14ac:dyDescent="0.25">
      <c r="A11" s="15"/>
      <c r="B11" s="14"/>
      <c r="C11" s="14"/>
      <c r="D11" s="13"/>
      <c r="E11" s="12" t="s">
        <v>169</v>
      </c>
      <c r="F11" s="12" t="s">
        <v>170</v>
      </c>
    </row>
    <row r="13" spans="1:26" x14ac:dyDescent="0.25">
      <c r="E13" s="7" t="str">
        <f xml:space="preserve"> Time!E$78</f>
        <v>Modelling Period Check</v>
      </c>
      <c r="F13" s="33">
        <f xml:space="preserve"> Time!F$78</f>
        <v>0</v>
      </c>
      <c r="G13" s="7" t="str">
        <f xml:space="preserve"> Time!G$78</f>
        <v>check</v>
      </c>
    </row>
    <row r="14" spans="1:26" x14ac:dyDescent="0.25">
      <c r="E14" s="7" t="str">
        <f>'Calcs-WR'!E$165 &amp; "-WR"</f>
        <v>True-up correctly calculates revenue adjustment-WR</v>
      </c>
      <c r="F14" s="33">
        <f>'Calcs-WR'!F$165</f>
        <v>0</v>
      </c>
      <c r="G14" s="7" t="str">
        <f>'Calcs-WR'!G$165</f>
        <v>check</v>
      </c>
    </row>
    <row r="15" spans="1:26" x14ac:dyDescent="0.25">
      <c r="E15" s="7" t="str">
        <f>'Calcs-WN'!E$165 &amp; "-WN"</f>
        <v>True-up correctly calculates revenue adjustment-WN</v>
      </c>
      <c r="F15" s="33">
        <f>'Calcs-WN'!F$165</f>
        <v>0</v>
      </c>
      <c r="G15" s="7" t="str">
        <f>'Calcs-WN'!G$165</f>
        <v>check</v>
      </c>
    </row>
    <row r="16" spans="1:26" x14ac:dyDescent="0.25">
      <c r="E16" s="7" t="str">
        <f>'Calcs-WWN'!E$165 &amp; "-WWN"</f>
        <v>True-up correctly calculates revenue adjustment-WWN</v>
      </c>
      <c r="F16" s="33">
        <f>'Calcs-WWN'!F$165</f>
        <v>0</v>
      </c>
      <c r="G16" s="7" t="str">
        <f>'Calcs-WWN'!G$165</f>
        <v>check</v>
      </c>
    </row>
    <row r="17" spans="1:7" x14ac:dyDescent="0.25">
      <c r="E17" s="7" t="str">
        <f>'Calcs-BR'!E$165 &amp; "-BR"</f>
        <v>True-up correctly calculates revenue adjustment-BR</v>
      </c>
      <c r="F17" s="33">
        <f>'Calcs-BR'!F$165</f>
        <v>0</v>
      </c>
      <c r="G17" s="7" t="str">
        <f>'Calcs-BR'!G$165</f>
        <v>check</v>
      </c>
    </row>
    <row r="18" spans="1:7" x14ac:dyDescent="0.25">
      <c r="E18" s="7" t="str">
        <f>'Calcs-DMMY'!E$165 &amp; "-DMMY"</f>
        <v>True-up correctly calculates revenue adjustment-DMMY</v>
      </c>
      <c r="F18" s="33">
        <f>'Calcs-DMMY'!F$165</f>
        <v>0</v>
      </c>
      <c r="G18" s="7" t="str">
        <f>'Calcs-DMMY'!G$165</f>
        <v>check</v>
      </c>
    </row>
    <row r="20" spans="1:7" s="12" customFormat="1" x14ac:dyDescent="0.25">
      <c r="A20" s="15"/>
      <c r="B20" s="14"/>
      <c r="C20" s="14"/>
      <c r="D20" s="13"/>
      <c r="E20" s="12" t="s">
        <v>169</v>
      </c>
      <c r="F20" s="12" t="s">
        <v>171</v>
      </c>
    </row>
    <row r="22" spans="1:7" s="1" customFormat="1" x14ac:dyDescent="0.25">
      <c r="A22" s="10" t="s">
        <v>62</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9" scale="51"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0" ma:contentTypeDescription="" ma:contentTypeScope="" ma:versionID="e1cefa7aadf2fcb30679a5c89e78c82b">
  <xsd:schema xmlns:xsd="http://www.w3.org/2001/XMLSchema" xmlns:xs="http://www.w3.org/2001/XMLSchema" xmlns:p="http://schemas.microsoft.com/office/2006/metadata/properties" xmlns:ns2="7041854e-4853-44f9-9e63-23b7acad5461" targetNamespace="http://schemas.microsoft.com/office/2006/metadata/properties" ma:root="true" ma:fieldsID="1bbeb1752700e51e2756b189c912a60b"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TermInfo xmlns="http://schemas.microsoft.com/office/infopath/2007/PartnerControls">
          <TermName xmlns="http://schemas.microsoft.com/office/infopath/2007/PartnerControls">Water and wastewater companies (WaSCs)</TermName>
          <TermId xmlns="http://schemas.microsoft.com/office/infopath/2007/PartnerControls">1f450446-47d1-4fe9-8d64-c249a3be1897</TermId>
        </TermInfo>
      </Term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TermInfo xmlns="http://schemas.microsoft.com/office/infopath/2007/PartnerControls">
          <TermName xmlns="http://schemas.microsoft.com/office/infopath/2007/PartnerControls">Water only companies (WoCs)</TermName>
          <TermId xmlns="http://schemas.microsoft.com/office/infopath/2007/PartnerControls">91175171-5b11-464a-af37-f57338f7bff6</TermId>
        </TermInfo>
      </Terms>
    </f8aa492165544285b4c7fe9d1b6ad82c>
    <Asset xmlns="7041854e-4853-44f9-9e63-23b7acad5461">Standard</Asset>
    <TaxCatchAll xmlns="7041854e-4853-44f9-9e63-23b7acad5461">
      <Value>1896</Value>
      <Value>334</Value>
      <Value>25</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0e5cfab-624c-4e44-8ff4-7cd112c8ab77" ContentTypeId="0x010100573134B1BDBFC74F8C2DBF70E4CDEAD401" PreviousValue="false"/>
</file>

<file path=customXml/itemProps1.xml><?xml version="1.0" encoding="utf-8"?>
<ds:datastoreItem xmlns:ds="http://schemas.openxmlformats.org/officeDocument/2006/customXml" ds:itemID="{96002533-D233-48FE-9896-2408AF1E4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15F2D5-2104-455F-98C7-B26412ABD4EE}">
  <ds:schemaRefs>
    <ds:schemaRef ds:uri="http://schemas.openxmlformats.org/package/2006/metadata/core-properties"/>
    <ds:schemaRef ds:uri="http://purl.org/dc/terms/"/>
    <ds:schemaRef ds:uri="7041854e-4853-44f9-9e63-23b7acad5461"/>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6F6DF6E-37A9-44B3-AE03-9A94CC75389C}">
  <ds:schemaRefs>
    <ds:schemaRef ds:uri="http://schemas.microsoft.com/sharepoint/v3/contenttype/forms"/>
  </ds:schemaRefs>
</ds:datastoreItem>
</file>

<file path=customXml/itemProps4.xml><?xml version="1.0" encoding="utf-8"?>
<ds:datastoreItem xmlns:ds="http://schemas.openxmlformats.org/officeDocument/2006/customXml" ds:itemID="{67565C76-EA49-4EFC-BFDE-F7B4D3851D3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Style Guide</vt:lpstr>
      <vt:lpstr>ToC</vt:lpstr>
      <vt:lpstr>InpR</vt:lpstr>
      <vt:lpstr>Time</vt:lpstr>
      <vt:lpstr>Index</vt:lpstr>
      <vt:lpstr>Calcs-WR</vt:lpstr>
      <vt:lpstr>Calcs-WN</vt:lpstr>
      <vt:lpstr>Calcs-WWN</vt:lpstr>
      <vt:lpstr>Calcs-BR</vt:lpstr>
      <vt:lpstr>Calcs-DMMY</vt:lpstr>
      <vt:lpstr>Adjustments</vt:lpstr>
      <vt:lpstr>Checks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2020-02-27T10:30:55Z</dcterms:created>
  <dcterms:modified xsi:type="dcterms:W3CDTF">2023-09-28T11:00:17Z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Collection">
    <vt:lpwstr/>
  </property>
  <property fmtid="{D5CDD505-2E9C-101B-9397-08002B2CF9AE}" pid="4" name="Meeting">
    <vt:lpwstr/>
  </property>
  <property fmtid="{D5CDD505-2E9C-101B-9397-08002B2CF9AE}" pid="5" name="Project Code">
    <vt:lpwstr>1896;#Company performance monitoring ＆ engagement|3cbb2248-aeb0-4f5e-8833-d72f52afb8f0</vt:lpwstr>
  </property>
  <property fmtid="{D5CDD505-2E9C-101B-9397-08002B2CF9AE}" pid="6" name="Stakeholder 2">
    <vt:lpwstr/>
  </property>
  <property fmtid="{D5CDD505-2E9C-101B-9397-08002B2CF9AE}" pid="7" name="Stakeholder">
    <vt:lpwstr>25;#Water and wastewater companies (WaSCs)|1f450446-47d1-4fe9-8d64-c249a3be1897</vt:lpwstr>
  </property>
  <property fmtid="{D5CDD505-2E9C-101B-9397-08002B2CF9AE}" pid="8" name="Security Classification">
    <vt:lpwstr>21;#OFFICIAL|c2540f30-f875-494b-a43f-ebfb5017a6ad</vt:lpwstr>
  </property>
  <property fmtid="{D5CDD505-2E9C-101B-9397-08002B2CF9AE}" pid="9" name="Hierarchy">
    <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Follow-up">
    <vt:bool>false</vt:bool>
  </property>
  <property fmtid="{D5CDD505-2E9C-101B-9397-08002B2CF9AE}" pid="14" name="Stakeholder_x0020_5">
    <vt:lpwstr/>
  </property>
  <property fmtid="{D5CDD505-2E9C-101B-9397-08002B2CF9AE}" pid="15" name="Stakeholder 5">
    <vt:lpwstr/>
  </property>
  <property fmtid="{D5CDD505-2E9C-101B-9397-08002B2CF9AE}" pid="16" name="Stakeholder 3">
    <vt:lpwstr/>
  </property>
  <property fmtid="{D5CDD505-2E9C-101B-9397-08002B2CF9AE}" pid="17" name="Stakeholder 4">
    <vt:lpwstr/>
  </property>
</Properties>
</file>